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ЭтаКнига" defaultThemeVersion="124226"/>
  <bookViews>
    <workbookView xWindow="120" yWindow="75" windowWidth="19095" windowHeight="11760" firstSheet="1" activeTab="3"/>
  </bookViews>
  <sheets>
    <sheet name="Приложение 1 (2)" sheetId="8" r:id="rId1"/>
    <sheet name="Приложение 1" sheetId="5" r:id="rId2"/>
    <sheet name="Приложение 2" sheetId="6" r:id="rId3"/>
    <sheet name="Приложение 3" sheetId="7" r:id="rId4"/>
  </sheets>
  <calcPr calcId="145621"/>
</workbook>
</file>

<file path=xl/calcChain.xml><?xml version="1.0" encoding="utf-8"?>
<calcChain xmlns="http://schemas.openxmlformats.org/spreadsheetml/2006/main">
  <c r="M9" i="7" l="1"/>
  <c r="M34" i="6"/>
  <c r="M33" i="6"/>
  <c r="C32" i="5"/>
  <c r="C31" i="5"/>
  <c r="H29" i="8"/>
  <c r="F28" i="8"/>
  <c r="F27" i="8"/>
  <c r="F26" i="8"/>
  <c r="F25" i="8"/>
  <c r="F24" i="8"/>
  <c r="F23" i="8"/>
  <c r="F22" i="8"/>
  <c r="F21" i="8"/>
  <c r="F20" i="8"/>
  <c r="F19" i="8"/>
  <c r="F18" i="8"/>
  <c r="F17" i="8"/>
  <c r="F16" i="8"/>
  <c r="F15" i="8"/>
  <c r="F14" i="8"/>
  <c r="F13" i="8"/>
  <c r="F12" i="8"/>
  <c r="F11" i="8"/>
  <c r="R9" i="8"/>
  <c r="Q9" i="8"/>
  <c r="P9" i="8"/>
  <c r="O9" i="8"/>
  <c r="N9" i="8"/>
  <c r="M9" i="8"/>
  <c r="L9" i="8"/>
  <c r="K9" i="8"/>
  <c r="J9" i="8"/>
  <c r="I9" i="8"/>
  <c r="H9" i="8"/>
  <c r="G9" i="8"/>
  <c r="F9" i="8"/>
  <c r="E9" i="8"/>
  <c r="D9" i="8"/>
  <c r="C9" i="8"/>
  <c r="J10" i="7" l="1"/>
  <c r="K10" i="7"/>
  <c r="M10" i="7" s="1"/>
  <c r="J34" i="6" l="1"/>
  <c r="D8" i="5"/>
  <c r="E8" i="5"/>
  <c r="G8" i="5"/>
  <c r="I8" i="5"/>
  <c r="J8" i="5"/>
  <c r="K8" i="5"/>
  <c r="L8" i="5"/>
  <c r="M8" i="5"/>
  <c r="N8" i="5"/>
  <c r="O8" i="5"/>
  <c r="P8" i="5"/>
  <c r="Q8" i="5"/>
  <c r="R8" i="5"/>
  <c r="P35" i="6"/>
  <c r="K35" i="6"/>
  <c r="I35" i="6"/>
  <c r="Q34" i="6"/>
  <c r="N34" i="6"/>
  <c r="O34" i="6" s="1"/>
  <c r="L35" i="6"/>
  <c r="L10" i="6" s="1"/>
  <c r="J33" i="6"/>
  <c r="Q32" i="6"/>
  <c r="N32" i="6"/>
  <c r="O32" i="6" s="1"/>
  <c r="J32" i="6"/>
  <c r="H32" i="6"/>
  <c r="Q31" i="6"/>
  <c r="N31" i="6"/>
  <c r="O31" i="6" s="1"/>
  <c r="J31" i="6"/>
  <c r="H31" i="6"/>
  <c r="Q30" i="6"/>
  <c r="O30" i="6"/>
  <c r="N30" i="6"/>
  <c r="J30" i="6"/>
  <c r="Q29" i="6"/>
  <c r="M29" i="6"/>
  <c r="N29" i="6" s="1"/>
  <c r="O29" i="6" s="1"/>
  <c r="J29" i="6"/>
  <c r="H29" i="6"/>
  <c r="Q28" i="6"/>
  <c r="O28" i="6"/>
  <c r="N28" i="6"/>
  <c r="J28" i="6"/>
  <c r="H28" i="6"/>
  <c r="Q27" i="6"/>
  <c r="N27" i="6"/>
  <c r="O27" i="6" s="1"/>
  <c r="J27" i="6"/>
  <c r="Q26" i="6"/>
  <c r="N26" i="6"/>
  <c r="O26" i="6" s="1"/>
  <c r="J26" i="6"/>
  <c r="H26" i="6"/>
  <c r="Q25" i="6"/>
  <c r="M25" i="6"/>
  <c r="N25" i="6" s="1"/>
  <c r="O25" i="6" s="1"/>
  <c r="J25" i="6"/>
  <c r="H25" i="6"/>
  <c r="Q24" i="6"/>
  <c r="O24" i="6"/>
  <c r="N24" i="6"/>
  <c r="J24" i="6"/>
  <c r="H24" i="6"/>
  <c r="Q23" i="6"/>
  <c r="M23" i="6"/>
  <c r="N23" i="6" s="1"/>
  <c r="O23" i="6" s="1"/>
  <c r="J23" i="6"/>
  <c r="H23" i="6"/>
  <c r="Q22" i="6"/>
  <c r="N22" i="6"/>
  <c r="O22" i="6" s="1"/>
  <c r="J22" i="6"/>
  <c r="H22" i="6"/>
  <c r="Q21" i="6"/>
  <c r="N21" i="6"/>
  <c r="O21" i="6" s="1"/>
  <c r="J21" i="6"/>
  <c r="H21" i="6"/>
  <c r="Q20" i="6"/>
  <c r="M20" i="6"/>
  <c r="N20" i="6" s="1"/>
  <c r="O20" i="6" s="1"/>
  <c r="J20" i="6"/>
  <c r="H20" i="6"/>
  <c r="Q19" i="6"/>
  <c r="N19" i="6"/>
  <c r="O19" i="6" s="1"/>
  <c r="J19" i="6"/>
  <c r="Q18" i="6"/>
  <c r="N18" i="6"/>
  <c r="O18" i="6" s="1"/>
  <c r="J18" i="6"/>
  <c r="H18" i="6"/>
  <c r="Q17" i="6"/>
  <c r="N17" i="6"/>
  <c r="O17" i="6" s="1"/>
  <c r="J17" i="6"/>
  <c r="H17" i="6"/>
  <c r="Q16" i="6"/>
  <c r="M16" i="6"/>
  <c r="M35" i="6" s="1"/>
  <c r="J16" i="6"/>
  <c r="Q15" i="6"/>
  <c r="N15" i="6"/>
  <c r="O15" i="6" s="1"/>
  <c r="J15" i="6"/>
  <c r="H15" i="6"/>
  <c r="Q14" i="6"/>
  <c r="N14" i="6"/>
  <c r="O14" i="6" s="1"/>
  <c r="J14" i="6"/>
  <c r="H14" i="6"/>
  <c r="Q13" i="6"/>
  <c r="N13" i="6"/>
  <c r="O13" i="6" s="1"/>
  <c r="J13" i="6"/>
  <c r="H13" i="6"/>
  <c r="H35" i="6" s="1"/>
  <c r="H10" i="6" s="1"/>
  <c r="Q12" i="6"/>
  <c r="N12" i="6"/>
  <c r="J12" i="6"/>
  <c r="K10" i="6"/>
  <c r="I10" i="6"/>
  <c r="R33" i="5"/>
  <c r="Q33" i="5"/>
  <c r="P33" i="5"/>
  <c r="O33" i="5"/>
  <c r="N33" i="5"/>
  <c r="M33" i="5"/>
  <c r="L33" i="5"/>
  <c r="J33" i="5"/>
  <c r="I33" i="5"/>
  <c r="G33" i="5"/>
  <c r="E33" i="5"/>
  <c r="D33" i="5"/>
  <c r="C33" i="5"/>
  <c r="F32" i="5"/>
  <c r="F31" i="5"/>
  <c r="H30" i="5"/>
  <c r="H29" i="5"/>
  <c r="H28" i="5"/>
  <c r="F27" i="5"/>
  <c r="F26" i="5"/>
  <c r="F25" i="5"/>
  <c r="F24" i="5"/>
  <c r="F23" i="5"/>
  <c r="F22" i="5"/>
  <c r="F21" i="5"/>
  <c r="F20" i="5"/>
  <c r="F19" i="5"/>
  <c r="F18" i="5"/>
  <c r="F17" i="5"/>
  <c r="F16" i="5"/>
  <c r="F15" i="5"/>
  <c r="F14" i="5"/>
  <c r="F13" i="5"/>
  <c r="F12" i="5"/>
  <c r="F11" i="5"/>
  <c r="F10" i="5"/>
  <c r="C8" i="5"/>
  <c r="H33" i="5" l="1"/>
  <c r="J35" i="6"/>
  <c r="J10" i="6" s="1"/>
  <c r="N16" i="6"/>
  <c r="O16" i="6" s="1"/>
  <c r="F33" i="5"/>
  <c r="H8" i="5"/>
  <c r="F8" i="5"/>
  <c r="M10" i="6"/>
  <c r="O12" i="6"/>
  <c r="N33" i="6"/>
  <c r="O33" i="6" s="1"/>
  <c r="Q33" i="6"/>
  <c r="O35" i="6" l="1"/>
  <c r="O10" i="6" s="1"/>
  <c r="N35" i="6"/>
  <c r="N10" i="6" s="1"/>
</calcChain>
</file>

<file path=xl/sharedStrings.xml><?xml version="1.0" encoding="utf-8"?>
<sst xmlns="http://schemas.openxmlformats.org/spreadsheetml/2006/main" count="310" uniqueCount="108">
  <si>
    <t>Адрес многоквартирного дома (далее - МКД)</t>
  </si>
  <si>
    <t>виды, установленные ч.1 ст.166 Жилищного Кодекса РФ</t>
  </si>
  <si>
    <t>ремонт внутридомовых инженерных систем</t>
  </si>
  <si>
    <t>ремонт или замена лифтового оборудования</t>
  </si>
  <si>
    <t>ремонт крыши</t>
  </si>
  <si>
    <t>ремонт подвальных помещений</t>
  </si>
  <si>
    <t>ремонт фасада</t>
  </si>
  <si>
    <t>ремонт фундамента</t>
  </si>
  <si>
    <t>утепление  фасадов</t>
  </si>
  <si>
    <t>Установка коллективных (общедомовых) ПУ и УУ</t>
  </si>
  <si>
    <t>другие виды</t>
  </si>
  <si>
    <t>руб.</t>
  </si>
  <si>
    <t>ед.</t>
  </si>
  <si>
    <t>кв.м.</t>
  </si>
  <si>
    <t>куб.м.</t>
  </si>
  <si>
    <t xml:space="preserve">руб. </t>
  </si>
  <si>
    <t>Итого по муниципальному образованию г. Тверь</t>
  </si>
  <si>
    <t>2014 год</t>
  </si>
  <si>
    <t>ИТОГО по 2014 году</t>
  </si>
  <si>
    <t>СОГЛАСОВАНО:</t>
  </si>
  <si>
    <t xml:space="preserve">Заместитель начальника Главного управления </t>
  </si>
  <si>
    <t>"Государственная жилищная инспекция" Тверской области   ___________________________     А.М.Латышев</t>
  </si>
  <si>
    <t>№ п/п</t>
  </si>
  <si>
    <t>Год</t>
  </si>
  <si>
    <t>Материал стен</t>
  </si>
  <si>
    <t>Количество этажей</t>
  </si>
  <si>
    <t>Количество подъездов</t>
  </si>
  <si>
    <t>общая площадь МКД, всего</t>
  </si>
  <si>
    <t>Площадь помещений МКД:</t>
  </si>
  <si>
    <t>Количество жителей, зарегистрированных в МКД на дату утверждения краткосрочного плана</t>
  </si>
  <si>
    <t>Стоимость капитального ремонта</t>
  </si>
  <si>
    <t>Удельная стоимость капитального ремонта 1 кв. м общей площади помещений МКД</t>
  </si>
  <si>
    <t>Предельная стоимость капитального ремонта 1 кв. м общей площади помещений МКД</t>
  </si>
  <si>
    <t>Плановая дата завершения работ</t>
  </si>
  <si>
    <t>ввода в эксплуатацию</t>
  </si>
  <si>
    <t>всего:</t>
  </si>
  <si>
    <t>в том числе жилых помещений, находящихся в собственности граждан</t>
  </si>
  <si>
    <t>в том числе:</t>
  </si>
  <si>
    <t>за счет средств Фонда*</t>
  </si>
  <si>
    <t>за счет средств бюджета субъекта Российской Федерации</t>
  </si>
  <si>
    <t>за счет средств местного бюджета</t>
  </si>
  <si>
    <t>за счет средств собственников помещений в МКД</t>
  </si>
  <si>
    <t>кв.м</t>
  </si>
  <si>
    <t>чел.</t>
  </si>
  <si>
    <t>руб./кв.м</t>
  </si>
  <si>
    <t>Итого по муниципальному образованию г.Тверь</t>
  </si>
  <si>
    <t>х</t>
  </si>
  <si>
    <t>панели</t>
  </si>
  <si>
    <t>декабрь 2015</t>
  </si>
  <si>
    <t>кирпич</t>
  </si>
  <si>
    <t>ж/б</t>
  </si>
  <si>
    <t>Итого в 2014 году</t>
  </si>
  <si>
    <t>общая площадь многоквартирных домов (далее - МКД), всего</t>
  </si>
  <si>
    <t xml:space="preserve"> 2015 год</t>
  </si>
  <si>
    <t>I - IV квартал</t>
  </si>
  <si>
    <t>I квартал</t>
  </si>
  <si>
    <t>II квартал</t>
  </si>
  <si>
    <t>III квартал</t>
  </si>
  <si>
    <t>IV квартал</t>
  </si>
  <si>
    <t>Стоимость капитального ремонта, ВСЕГО</t>
  </si>
  <si>
    <t>переустройство невентилируемой крыши на вентилируемую крышу, устройству выходов на кровлю</t>
  </si>
  <si>
    <t>завершения последнего капитального ремонта</t>
  </si>
  <si>
    <t>Виды, установленные нормативным правовым актом субъекта РФ</t>
  </si>
  <si>
    <t>Пролетарская набережная, дом 9</t>
  </si>
  <si>
    <t xml:space="preserve">Волоколамский проспект, дом 47 </t>
  </si>
  <si>
    <t xml:space="preserve">улица Королёва, дом 4 </t>
  </si>
  <si>
    <t>улица Королёва, дом 8</t>
  </si>
  <si>
    <t>Октябрьский проспект, дом 59</t>
  </si>
  <si>
    <t>Октябрьский проспект, дом 73</t>
  </si>
  <si>
    <t>улица Королёва, дом 14/2</t>
  </si>
  <si>
    <t>Октябрьский проспект, дом 85/49</t>
  </si>
  <si>
    <t xml:space="preserve">улица Горького, дом 62/1 </t>
  </si>
  <si>
    <t>улица Зинаиды Коноплянниковой, дом 18</t>
  </si>
  <si>
    <t>улица Левитана, дом 26</t>
  </si>
  <si>
    <t>улица Королёва, дом 18</t>
  </si>
  <si>
    <t>улица Королёва, дом 24</t>
  </si>
  <si>
    <t>улица Коминтерна, дом 49б</t>
  </si>
  <si>
    <t>улица Бобкова, дом 37</t>
  </si>
  <si>
    <t xml:space="preserve">улица Бобкова, дом 6, корпус 1 </t>
  </si>
  <si>
    <t>улица Скворцова - Степанова, дом 16</t>
  </si>
  <si>
    <t>улица Екатерины Фарафоновой, дом 37</t>
  </si>
  <si>
    <t>бульвар Профсоюзов, дом 9, корпус 1</t>
  </si>
  <si>
    <t>улица Чудова, дом 19</t>
  </si>
  <si>
    <t>улица Горького, дом 106</t>
  </si>
  <si>
    <t>проспект Комсомольский, дом 3</t>
  </si>
  <si>
    <t xml:space="preserve"> Петербургское шоссе, дом 50</t>
  </si>
  <si>
    <t>Приложение 1 к постановлению администрации города Твери                от  "___________        " 2015 г. № _________</t>
  </si>
  <si>
    <t>"Приложение 1 к постановлению администрации города Твери от 16.07.2014 г. № 810"</t>
  </si>
  <si>
    <t>Приложение 2 к постановлению администрации города Твери                от  "___________        " 2015 г. № _________</t>
  </si>
  <si>
    <t xml:space="preserve"> И.о. начальника департамента жилищно-коммунального хозяйства и жилищной политики                                                                                                 Т.И. Булыженкова                                                                                                                                 </t>
  </si>
  <si>
    <t xml:space="preserve">Краткосрочный план реализации региональной программы капитального ремонта общего имущества в многоквартирных домах на территории муниципального образования город Тверь на 2014 - 2015 годы с определением планируемых видов работ по капитальному ремонту </t>
  </si>
  <si>
    <t>Краткосрочный план реализации региональной программы капитального ремонта общего имущества в многоквартирных домах на территории муниципального образования город Тверь на 2014 - 2015 годы с определением планируемых видов и объемов государственной и муниципальной поддержки на проведение работ по капитальному ремонту</t>
  </si>
  <si>
    <t>Планируемые показатели выполнения работ по реализации краткосрочного плана реализации региональной программы по проведению капитального ремонта общего имущества в многоквартирных домах на территории муниципального образования город Тверь на 2014 - 2015 годы</t>
  </si>
  <si>
    <t xml:space="preserve">И.о. Генерального директора Фонда капитального </t>
  </si>
  <si>
    <t>ремонта многоквартирных домов Тверской области</t>
  </si>
  <si>
    <t xml:space="preserve">               ___________________</t>
  </si>
  <si>
    <t>Л.Ю. Северов</t>
  </si>
  <si>
    <t xml:space="preserve">Генеральный директор Фонда капитального </t>
  </si>
  <si>
    <t>С.Н.Бойков</t>
  </si>
  <si>
    <t>«Приложение 1 к постановлению администрации города Твери от 16.07.2014 г. № 810</t>
  </si>
  <si>
    <t>».</t>
  </si>
  <si>
    <t>«Приложение 2 к постановлению администрации                                                                                              города Твери от 16.07.2014 г. № 810</t>
  </si>
  <si>
    <t>и жилищной политики администрации города Твери                                                                                              Т.И. Булыженкова</t>
  </si>
  <si>
    <t xml:space="preserve">И.о. начальника департамента жилищно-коммунального хозяйства </t>
  </si>
  <si>
    <t>«Приложение 3 к постановлению администрации города Твери                          от 16.07.2014 г. № 810</t>
  </si>
  <si>
    <t>Приложение 1 к постановлению администрации города Твери                от  "23" июня  2016 г. № 1059</t>
  </si>
  <si>
    <t>от "23 " июня 2016 г. № 1059</t>
  </si>
  <si>
    <t>Приложение 3 к постановлению администрации города Твери от                                                     "23" июня  2016 г. № 1059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</si>
</sst>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р_._-;\-* #,##0.00_р_._-;_-* &quot;-&quot;??_р_._-;_-@_-"/>
    <numFmt numFmtId="164" formatCode="#,##0.0"/>
    <numFmt numFmtId="165" formatCode="0.0"/>
    <numFmt numFmtId="166" formatCode="#,##0.00_ ;\-#,##0.00\ "/>
  </numFmts>
  <fonts count="1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4"/>
      <color indexed="8"/>
      <name val="Calibri"/>
      <family val="2"/>
      <charset val="204"/>
    </font>
    <font>
      <sz val="14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sz val="8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9"/>
      <color indexed="8"/>
      <name val="Calibri"/>
      <family val="2"/>
      <charset val="204"/>
    </font>
    <font>
      <sz val="9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6">
    <xf numFmtId="0" fontId="0" fillId="0" borderId="0" xfId="0"/>
    <xf numFmtId="0" fontId="4" fillId="0" borderId="0" xfId="0" applyFont="1"/>
    <xf numFmtId="0" fontId="4" fillId="0" borderId="0" xfId="0" applyFont="1" applyAlignment="1">
      <alignment horizontal="right"/>
    </xf>
    <xf numFmtId="0" fontId="3" fillId="0" borderId="0" xfId="0" applyFont="1" applyAlignment="1">
      <alignment vertical="center" wrapText="1"/>
    </xf>
    <xf numFmtId="0" fontId="0" fillId="0" borderId="0" xfId="0" applyFont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Border="1"/>
    <xf numFmtId="4" fontId="2" fillId="0" borderId="0" xfId="0" applyNumberFormat="1" applyFont="1" applyBorder="1" applyAlignment="1">
      <alignment horizontal="center" vertical="center"/>
    </xf>
    <xf numFmtId="3" fontId="2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6" fillId="0" borderId="0" xfId="0" applyFont="1" applyFill="1" applyBorder="1"/>
    <xf numFmtId="0" fontId="7" fillId="0" borderId="0" xfId="0" applyFont="1" applyAlignment="1">
      <alignment vertical="top" wrapText="1"/>
    </xf>
    <xf numFmtId="0" fontId="5" fillId="0" borderId="0" xfId="0" applyFont="1" applyAlignment="1">
      <alignment horizontal="right"/>
    </xf>
    <xf numFmtId="0" fontId="5" fillId="0" borderId="0" xfId="0" applyFont="1" applyAlignment="1">
      <alignment vertical="top" wrapText="1"/>
    </xf>
    <xf numFmtId="0" fontId="5" fillId="0" borderId="0" xfId="0" applyFont="1" applyAlignment="1"/>
    <xf numFmtId="0" fontId="2" fillId="0" borderId="0" xfId="0" applyFont="1" applyAlignment="1">
      <alignment vertical="top" wrapText="1"/>
    </xf>
    <xf numFmtId="0" fontId="10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4" fontId="10" fillId="0" borderId="2" xfId="0" applyNumberFormat="1" applyFont="1" applyBorder="1" applyAlignment="1">
      <alignment horizontal="center" vertical="center"/>
    </xf>
    <xf numFmtId="3" fontId="10" fillId="0" borderId="2" xfId="0" applyNumberFormat="1" applyFont="1" applyBorder="1" applyAlignment="1">
      <alignment horizontal="center" vertical="center"/>
    </xf>
    <xf numFmtId="0" fontId="10" fillId="0" borderId="2" xfId="0" applyFont="1" applyBorder="1"/>
    <xf numFmtId="4" fontId="12" fillId="0" borderId="2" xfId="0" applyNumberFormat="1" applyFont="1" applyFill="1" applyBorder="1" applyAlignment="1">
      <alignment horizontal="center" vertical="center" wrapText="1"/>
    </xf>
    <xf numFmtId="4" fontId="10" fillId="0" borderId="2" xfId="0" applyNumberFormat="1" applyFont="1" applyBorder="1" applyAlignment="1">
      <alignment horizontal="center" vertical="center" wrapText="1"/>
    </xf>
    <xf numFmtId="4" fontId="10" fillId="0" borderId="2" xfId="0" applyNumberFormat="1" applyFont="1" applyFill="1" applyBorder="1" applyAlignment="1">
      <alignment horizontal="center" vertical="center" wrapText="1"/>
    </xf>
    <xf numFmtId="4" fontId="12" fillId="0" borderId="3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/>
    </xf>
    <xf numFmtId="0" fontId="11" fillId="0" borderId="2" xfId="0" applyFont="1" applyBorder="1"/>
    <xf numFmtId="0" fontId="8" fillId="0" borderId="0" xfId="0" applyFont="1" applyBorder="1" applyAlignment="1">
      <alignment horizontal="left"/>
    </xf>
    <xf numFmtId="0" fontId="15" fillId="0" borderId="0" xfId="0" applyFont="1" applyBorder="1"/>
    <xf numFmtId="0" fontId="9" fillId="0" borderId="0" xfId="0" applyFont="1" applyBorder="1"/>
    <xf numFmtId="4" fontId="8" fillId="0" borderId="0" xfId="0" applyNumberFormat="1" applyFont="1" applyBorder="1" applyAlignment="1">
      <alignment horizontal="center" vertical="center"/>
    </xf>
    <xf numFmtId="4" fontId="8" fillId="0" borderId="0" xfId="0" applyNumberFormat="1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  <xf numFmtId="0" fontId="15" fillId="0" borderId="0" xfId="0" applyFont="1"/>
    <xf numFmtId="0" fontId="8" fillId="0" borderId="0" xfId="0" applyFont="1" applyFill="1" applyBorder="1"/>
    <xf numFmtId="0" fontId="14" fillId="0" borderId="0" xfId="0" applyFont="1"/>
    <xf numFmtId="0" fontId="8" fillId="0" borderId="0" xfId="0" applyFont="1" applyFill="1" applyBorder="1" applyAlignment="1"/>
    <xf numFmtId="0" fontId="10" fillId="0" borderId="3" xfId="0" applyFont="1" applyFill="1" applyBorder="1" applyAlignment="1">
      <alignment horizontal="center" vertical="center" textRotation="90" wrapText="1"/>
    </xf>
    <xf numFmtId="0" fontId="10" fillId="0" borderId="16" xfId="0" applyFont="1" applyFill="1" applyBorder="1" applyAlignment="1">
      <alignment horizontal="center" vertical="center" wrapText="1"/>
    </xf>
    <xf numFmtId="0" fontId="10" fillId="0" borderId="19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20" xfId="0" applyFont="1" applyFill="1" applyBorder="1" applyAlignment="1">
      <alignment horizontal="center" vertical="center"/>
    </xf>
    <xf numFmtId="164" fontId="10" fillId="0" borderId="2" xfId="0" applyNumberFormat="1" applyFont="1" applyFill="1" applyBorder="1" applyAlignment="1">
      <alignment horizontal="center" vertical="center"/>
    </xf>
    <xf numFmtId="3" fontId="10" fillId="0" borderId="2" xfId="0" applyNumberFormat="1" applyFont="1" applyFill="1" applyBorder="1" applyAlignment="1">
      <alignment horizontal="center" vertical="center"/>
    </xf>
    <xf numFmtId="4" fontId="10" fillId="0" borderId="2" xfId="0" applyNumberFormat="1" applyFont="1" applyFill="1" applyBorder="1" applyAlignment="1">
      <alignment horizontal="center" vertical="center"/>
    </xf>
    <xf numFmtId="49" fontId="10" fillId="0" borderId="2" xfId="0" applyNumberFormat="1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 wrapText="1"/>
    </xf>
    <xf numFmtId="2" fontId="10" fillId="0" borderId="2" xfId="0" applyNumberFormat="1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 wrapText="1"/>
    </xf>
    <xf numFmtId="2" fontId="10" fillId="0" borderId="3" xfId="0" applyNumberFormat="1" applyFont="1" applyFill="1" applyBorder="1" applyAlignment="1">
      <alignment horizontal="center" vertical="center"/>
    </xf>
    <xf numFmtId="0" fontId="13" fillId="0" borderId="2" xfId="0" applyFont="1" applyBorder="1"/>
    <xf numFmtId="165" fontId="13" fillId="0" borderId="2" xfId="0" applyNumberFormat="1" applyFont="1" applyBorder="1" applyAlignment="1">
      <alignment horizontal="center"/>
    </xf>
    <xf numFmtId="0" fontId="10" fillId="0" borderId="2" xfId="0" applyFont="1" applyBorder="1" applyAlignment="1">
      <alignment horizontal="left"/>
    </xf>
    <xf numFmtId="0" fontId="10" fillId="0" borderId="2" xfId="0" applyFont="1" applyBorder="1" applyAlignment="1">
      <alignment vertical="center" wrapText="1"/>
    </xf>
    <xf numFmtId="43" fontId="10" fillId="0" borderId="2" xfId="1" applyFont="1" applyBorder="1" applyAlignment="1">
      <alignment horizontal="center" vertical="center"/>
    </xf>
    <xf numFmtId="0" fontId="8" fillId="0" borderId="0" xfId="0" applyFont="1" applyAlignment="1">
      <alignment horizontal="left" vertical="top" wrapText="1"/>
    </xf>
    <xf numFmtId="0" fontId="8" fillId="0" borderId="0" xfId="0" applyFont="1" applyAlignment="1">
      <alignment horizontal="right" vertical="top" wrapText="1"/>
    </xf>
    <xf numFmtId="0" fontId="8" fillId="0" borderId="0" xfId="0" applyFont="1" applyBorder="1" applyAlignment="1">
      <alignment horizontal="left"/>
    </xf>
    <xf numFmtId="0" fontId="8" fillId="0" borderId="0" xfId="0" applyFont="1" applyAlignment="1">
      <alignment horizontal="center" vertical="top" wrapText="1"/>
    </xf>
    <xf numFmtId="0" fontId="8" fillId="0" borderId="0" xfId="0" applyFont="1" applyAlignment="1">
      <alignment horizontal="right"/>
    </xf>
    <xf numFmtId="0" fontId="10" fillId="0" borderId="2" xfId="0" applyFont="1" applyBorder="1" applyAlignment="1">
      <alignment wrapText="1"/>
    </xf>
    <xf numFmtId="43" fontId="13" fillId="0" borderId="2" xfId="1" applyFont="1" applyBorder="1" applyAlignment="1">
      <alignment horizontal="center"/>
    </xf>
    <xf numFmtId="165" fontId="12" fillId="0" borderId="2" xfId="0" applyNumberFormat="1" applyFont="1" applyFill="1" applyBorder="1" applyAlignment="1">
      <alignment horizontal="center" vertical="center"/>
    </xf>
    <xf numFmtId="0" fontId="10" fillId="0" borderId="16" xfId="0" applyFont="1" applyBorder="1"/>
    <xf numFmtId="0" fontId="10" fillId="0" borderId="16" xfId="0" applyFont="1" applyFill="1" applyBorder="1" applyAlignment="1">
      <alignment horizontal="center" vertical="center"/>
    </xf>
    <xf numFmtId="0" fontId="12" fillId="0" borderId="16" xfId="0" applyFont="1" applyFill="1" applyBorder="1" applyAlignment="1">
      <alignment horizontal="center" vertical="center"/>
    </xf>
    <xf numFmtId="0" fontId="12" fillId="0" borderId="16" xfId="0" applyFont="1" applyFill="1" applyBorder="1" applyAlignment="1">
      <alignment horizontal="center" vertical="center" wrapText="1"/>
    </xf>
    <xf numFmtId="4" fontId="12" fillId="0" borderId="16" xfId="0" applyNumberFormat="1" applyFont="1" applyFill="1" applyBorder="1" applyAlignment="1">
      <alignment horizontal="center" vertical="center" wrapText="1"/>
    </xf>
    <xf numFmtId="2" fontId="10" fillId="0" borderId="16" xfId="0" applyNumberFormat="1" applyFont="1" applyFill="1" applyBorder="1" applyAlignment="1">
      <alignment horizontal="center" vertical="center"/>
    </xf>
    <xf numFmtId="49" fontId="10" fillId="0" borderId="16" xfId="0" applyNumberFormat="1" applyFont="1" applyFill="1" applyBorder="1" applyAlignment="1">
      <alignment horizontal="center" vertical="center"/>
    </xf>
    <xf numFmtId="0" fontId="10" fillId="0" borderId="3" xfId="0" applyFont="1" applyBorder="1" applyAlignment="1">
      <alignment horizontal="left"/>
    </xf>
    <xf numFmtId="0" fontId="13" fillId="0" borderId="3" xfId="0" applyFont="1" applyBorder="1" applyAlignment="1">
      <alignment horizontal="center"/>
    </xf>
    <xf numFmtId="0" fontId="13" fillId="0" borderId="3" xfId="0" applyFont="1" applyBorder="1"/>
    <xf numFmtId="49" fontId="10" fillId="0" borderId="3" xfId="0" applyNumberFormat="1" applyFont="1" applyFill="1" applyBorder="1" applyAlignment="1">
      <alignment horizontal="center" vertical="center"/>
    </xf>
    <xf numFmtId="0" fontId="10" fillId="0" borderId="25" xfId="0" applyFont="1" applyFill="1" applyBorder="1" applyAlignment="1">
      <alignment horizontal="center" vertical="center" wrapText="1"/>
    </xf>
    <xf numFmtId="0" fontId="10" fillId="0" borderId="26" xfId="0" applyFont="1" applyFill="1" applyBorder="1" applyAlignment="1">
      <alignment vertical="center"/>
    </xf>
    <xf numFmtId="0" fontId="10" fillId="0" borderId="26" xfId="0" applyFont="1" applyFill="1" applyBorder="1" applyAlignment="1">
      <alignment horizontal="center" vertical="center" wrapText="1"/>
    </xf>
    <xf numFmtId="0" fontId="10" fillId="0" borderId="26" xfId="0" applyFont="1" applyFill="1" applyBorder="1" applyAlignment="1">
      <alignment horizontal="center" vertical="center"/>
    </xf>
    <xf numFmtId="164" fontId="10" fillId="0" borderId="26" xfId="0" applyNumberFormat="1" applyFont="1" applyFill="1" applyBorder="1" applyAlignment="1">
      <alignment horizontal="center" vertical="center" wrapText="1"/>
    </xf>
    <xf numFmtId="3" fontId="10" fillId="0" borderId="26" xfId="0" applyNumberFormat="1" applyFont="1" applyFill="1" applyBorder="1" applyAlignment="1">
      <alignment horizontal="center" vertical="center" wrapText="1"/>
    </xf>
    <xf numFmtId="4" fontId="10" fillId="0" borderId="26" xfId="0" applyNumberFormat="1" applyFont="1" applyFill="1" applyBorder="1" applyAlignment="1">
      <alignment horizontal="center" vertical="center" wrapText="1"/>
    </xf>
    <xf numFmtId="0" fontId="10" fillId="0" borderId="27" xfId="0" applyFont="1" applyFill="1" applyBorder="1" applyAlignment="1">
      <alignment horizontal="center" vertical="center"/>
    </xf>
    <xf numFmtId="0" fontId="8" fillId="0" borderId="0" xfId="0" applyFont="1" applyAlignment="1">
      <alignment horizontal="right" wrapText="1"/>
    </xf>
    <xf numFmtId="0" fontId="10" fillId="0" borderId="2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left"/>
    </xf>
    <xf numFmtId="166" fontId="10" fillId="0" borderId="2" xfId="0" applyNumberFormat="1" applyFont="1" applyBorder="1" applyAlignment="1">
      <alignment horizontal="center" vertical="center"/>
    </xf>
    <xf numFmtId="43" fontId="0" fillId="0" borderId="0" xfId="0" applyNumberFormat="1"/>
    <xf numFmtId="43" fontId="14" fillId="0" borderId="0" xfId="0" applyNumberFormat="1" applyFont="1"/>
    <xf numFmtId="0" fontId="8" fillId="0" borderId="0" xfId="0" applyFont="1"/>
    <xf numFmtId="0" fontId="16" fillId="0" borderId="0" xfId="0" applyFont="1"/>
    <xf numFmtId="0" fontId="17" fillId="0" borderId="0" xfId="0" applyFont="1"/>
    <xf numFmtId="0" fontId="10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wrapText="1"/>
    </xf>
    <xf numFmtId="4" fontId="10" fillId="0" borderId="3" xfId="0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4" fontId="10" fillId="0" borderId="3" xfId="0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0" fillId="0" borderId="0" xfId="0" applyFont="1" applyBorder="1"/>
    <xf numFmtId="4" fontId="12" fillId="0" borderId="0" xfId="0" applyNumberFormat="1" applyFont="1" applyFill="1" applyBorder="1" applyAlignment="1">
      <alignment horizontal="center" vertical="center" wrapText="1"/>
    </xf>
    <xf numFmtId="4" fontId="10" fillId="0" borderId="0" xfId="0" applyNumberFormat="1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4" fontId="10" fillId="0" borderId="0" xfId="0" applyNumberFormat="1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43" fontId="13" fillId="0" borderId="0" xfId="1" applyFont="1" applyBorder="1" applyAlignment="1">
      <alignment horizontal="center"/>
    </xf>
    <xf numFmtId="0" fontId="10" fillId="0" borderId="0" xfId="0" applyFont="1" applyBorder="1" applyAlignment="1">
      <alignment horizontal="left"/>
    </xf>
    <xf numFmtId="0" fontId="11" fillId="0" borderId="0" xfId="0" applyFont="1" applyBorder="1"/>
    <xf numFmtId="4" fontId="10" fillId="0" borderId="0" xfId="0" applyNumberFormat="1" applyFont="1" applyBorder="1" applyAlignment="1">
      <alignment horizontal="center" vertical="center"/>
    </xf>
    <xf numFmtId="3" fontId="10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left" vertical="center"/>
    </xf>
    <xf numFmtId="4" fontId="12" fillId="0" borderId="16" xfId="0" applyNumberFormat="1" applyFont="1" applyFill="1" applyBorder="1" applyAlignment="1">
      <alignment horizontal="center" vertical="center"/>
    </xf>
    <xf numFmtId="4" fontId="10" fillId="0" borderId="16" xfId="0" applyNumberFormat="1" applyFont="1" applyFill="1" applyBorder="1" applyAlignment="1">
      <alignment horizontal="center" vertical="center"/>
    </xf>
    <xf numFmtId="4" fontId="12" fillId="0" borderId="2" xfId="0" applyNumberFormat="1" applyFont="1" applyFill="1" applyBorder="1" applyAlignment="1">
      <alignment horizontal="center" vertical="center"/>
    </xf>
    <xf numFmtId="4" fontId="12" fillId="0" borderId="3" xfId="0" applyNumberFormat="1" applyFont="1" applyFill="1" applyBorder="1" applyAlignment="1">
      <alignment horizontal="center" vertical="center"/>
    </xf>
    <xf numFmtId="4" fontId="10" fillId="0" borderId="3" xfId="0" applyNumberFormat="1" applyFont="1" applyFill="1" applyBorder="1" applyAlignment="1">
      <alignment horizontal="center" vertical="center"/>
    </xf>
    <xf numFmtId="4" fontId="10" fillId="0" borderId="26" xfId="0" applyNumberFormat="1" applyFont="1" applyFill="1" applyBorder="1" applyAlignment="1">
      <alignment horizontal="center" vertical="center"/>
    </xf>
    <xf numFmtId="0" fontId="10" fillId="0" borderId="2" xfId="0" applyFont="1" applyBorder="1" applyAlignment="1" applyProtection="1">
      <alignment vertical="center" wrapText="1"/>
      <protection locked="0"/>
    </xf>
    <xf numFmtId="0" fontId="11" fillId="0" borderId="3" xfId="0" applyFont="1" applyBorder="1" applyAlignment="1">
      <alignment horizontal="center" vertical="center"/>
    </xf>
    <xf numFmtId="0" fontId="8" fillId="0" borderId="0" xfId="0" applyFont="1" applyAlignment="1">
      <alignment horizontal="left" vertical="top" wrapText="1"/>
    </xf>
    <xf numFmtId="0" fontId="8" fillId="0" borderId="0" xfId="0" applyFont="1" applyAlignment="1">
      <alignment horizontal="right" wrapText="1"/>
    </xf>
    <xf numFmtId="0" fontId="9" fillId="0" borderId="1" xfId="0" applyFont="1" applyBorder="1" applyAlignment="1">
      <alignment horizontal="center" vertical="top" wrapText="1"/>
    </xf>
    <xf numFmtId="0" fontId="10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/>
    </xf>
    <xf numFmtId="0" fontId="10" fillId="0" borderId="12" xfId="0" applyFont="1" applyBorder="1" applyAlignment="1">
      <alignment horizontal="center" wrapText="1"/>
    </xf>
    <xf numFmtId="0" fontId="10" fillId="0" borderId="13" xfId="0" applyFont="1" applyBorder="1" applyAlignment="1">
      <alignment horizontal="center" wrapText="1"/>
    </xf>
    <xf numFmtId="0" fontId="10" fillId="0" borderId="14" xfId="0" applyFont="1" applyBorder="1" applyAlignment="1">
      <alignment horizontal="center" wrapText="1"/>
    </xf>
    <xf numFmtId="0" fontId="8" fillId="0" borderId="0" xfId="0" applyFont="1" applyBorder="1" applyAlignment="1">
      <alignment horizontal="left"/>
    </xf>
    <xf numFmtId="0" fontId="10" fillId="0" borderId="21" xfId="0" applyFont="1" applyFill="1" applyBorder="1" applyAlignment="1">
      <alignment vertical="center" wrapText="1"/>
    </xf>
    <xf numFmtId="0" fontId="10" fillId="0" borderId="14" xfId="0" applyFont="1" applyFill="1" applyBorder="1" applyAlignment="1">
      <alignment vertical="center" wrapText="1"/>
    </xf>
    <xf numFmtId="0" fontId="11" fillId="0" borderId="22" xfId="0" applyFont="1" applyFill="1" applyBorder="1" applyAlignment="1">
      <alignment horizontal="center" vertical="center"/>
    </xf>
    <xf numFmtId="0" fontId="11" fillId="0" borderId="23" xfId="0" applyFont="1" applyFill="1" applyBorder="1" applyAlignment="1">
      <alignment horizontal="center" vertical="center"/>
    </xf>
    <xf numFmtId="0" fontId="11" fillId="0" borderId="24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 textRotation="90" wrapText="1"/>
    </xf>
    <xf numFmtId="0" fontId="10" fillId="0" borderId="11" xfId="0" applyFont="1" applyFill="1" applyBorder="1" applyAlignment="1">
      <alignment horizontal="center" vertical="center" textRotation="90" wrapText="1"/>
    </xf>
    <xf numFmtId="0" fontId="10" fillId="0" borderId="16" xfId="0" applyFont="1" applyFill="1" applyBorder="1" applyAlignment="1">
      <alignment horizontal="center" vertical="center" textRotation="90" wrapText="1"/>
    </xf>
    <xf numFmtId="0" fontId="10" fillId="0" borderId="12" xfId="0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center" vertical="center" wrapText="1"/>
    </xf>
    <xf numFmtId="0" fontId="10" fillId="0" borderId="14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textRotation="90" wrapText="1"/>
    </xf>
    <xf numFmtId="0" fontId="10" fillId="0" borderId="15" xfId="0" applyFont="1" applyFill="1" applyBorder="1" applyAlignment="1">
      <alignment horizontal="center" vertical="center" textRotation="90" wrapText="1"/>
    </xf>
    <xf numFmtId="0" fontId="10" fillId="0" borderId="18" xfId="0" applyFont="1" applyFill="1" applyBorder="1" applyAlignment="1">
      <alignment horizontal="center" vertical="center" textRotation="90" wrapText="1"/>
    </xf>
    <xf numFmtId="0" fontId="8" fillId="0" borderId="0" xfId="0" applyFont="1" applyAlignment="1">
      <alignment horizontal="left" wrapText="1"/>
    </xf>
    <xf numFmtId="0" fontId="10" fillId="0" borderId="0" xfId="0" applyFont="1" applyAlignment="1">
      <alignment horizontal="right"/>
    </xf>
    <xf numFmtId="0" fontId="9" fillId="0" borderId="0" xfId="0" applyFont="1" applyBorder="1" applyAlignment="1">
      <alignment horizontal="center" vertical="top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 wrapText="1"/>
    </xf>
    <xf numFmtId="0" fontId="10" fillId="0" borderId="17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 wrapText="1"/>
    </xf>
    <xf numFmtId="0" fontId="10" fillId="0" borderId="16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 textRotation="90"/>
    </xf>
    <xf numFmtId="0" fontId="10" fillId="0" borderId="11" xfId="0" applyFont="1" applyFill="1" applyBorder="1" applyAlignment="1">
      <alignment horizontal="center" vertical="center" textRotation="90"/>
    </xf>
    <xf numFmtId="0" fontId="10" fillId="0" borderId="16" xfId="0" applyFont="1" applyFill="1" applyBorder="1" applyAlignment="1">
      <alignment horizontal="center" vertical="center" textRotation="90"/>
    </xf>
    <xf numFmtId="0" fontId="10" fillId="0" borderId="5" xfId="0" applyFont="1" applyFill="1" applyBorder="1" applyAlignment="1">
      <alignment horizontal="center" vertical="center" textRotation="90" wrapText="1"/>
    </xf>
    <xf numFmtId="0" fontId="10" fillId="0" borderId="6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right" vertical="top" wrapText="1"/>
    </xf>
    <xf numFmtId="0" fontId="9" fillId="0" borderId="1" xfId="0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46"/>
  <sheetViews>
    <sheetView topLeftCell="A28" workbookViewId="0">
      <selection activeCell="B44" sqref="B44:K46"/>
    </sheetView>
  </sheetViews>
  <sheetFormatPr defaultRowHeight="15" x14ac:dyDescent="0.25"/>
  <cols>
    <col min="1" max="1" width="4" customWidth="1"/>
    <col min="2" max="2" width="26.5703125" customWidth="1"/>
    <col min="3" max="3" width="12.5703125" customWidth="1"/>
    <col min="4" max="4" width="10.7109375" customWidth="1"/>
    <col min="5" max="5" width="6.42578125" customWidth="1"/>
    <col min="6" max="6" width="12.5703125" customWidth="1"/>
    <col min="7" max="7" width="5.28515625" customWidth="1"/>
    <col min="8" max="8" width="10.5703125" customWidth="1"/>
    <col min="9" max="9" width="5.140625" customWidth="1"/>
    <col min="10" max="10" width="7.42578125" customWidth="1"/>
    <col min="11" max="11" width="5.140625" customWidth="1"/>
    <col min="12" max="12" width="6" customWidth="1"/>
    <col min="13" max="13" width="5" customWidth="1"/>
    <col min="14" max="14" width="5.42578125" customWidth="1"/>
    <col min="15" max="15" width="8.85546875" customWidth="1"/>
    <col min="16" max="16" width="16" customWidth="1"/>
    <col min="17" max="17" width="12.28515625" customWidth="1"/>
    <col min="18" max="18" width="8.85546875" customWidth="1"/>
  </cols>
  <sheetData>
    <row r="1" spans="1:19" ht="26.25" customHeigh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23" t="s">
        <v>86</v>
      </c>
      <c r="P1" s="123"/>
      <c r="Q1" s="123"/>
      <c r="R1" s="123"/>
    </row>
    <row r="2" spans="1:19" ht="25.5" customHeight="1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24" t="s">
        <v>87</v>
      </c>
      <c r="P2" s="124"/>
      <c r="Q2" s="124"/>
      <c r="R2" s="124"/>
    </row>
    <row r="3" spans="1:19" ht="18.75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2"/>
      <c r="P3" s="2"/>
      <c r="Q3" s="2"/>
      <c r="R3" s="2"/>
    </row>
    <row r="4" spans="1:19" ht="33.75" customHeight="1" x14ac:dyDescent="0.25">
      <c r="A4" s="125" t="s">
        <v>90</v>
      </c>
      <c r="B4" s="125"/>
      <c r="C4" s="125"/>
      <c r="D4" s="125"/>
      <c r="E4" s="125"/>
      <c r="F4" s="125"/>
      <c r="G4" s="125"/>
      <c r="H4" s="125"/>
      <c r="I4" s="125"/>
      <c r="J4" s="125"/>
      <c r="K4" s="125"/>
      <c r="L4" s="125"/>
      <c r="M4" s="125"/>
      <c r="N4" s="125"/>
      <c r="O4" s="125"/>
      <c r="P4" s="125"/>
      <c r="Q4" s="125"/>
      <c r="R4" s="125"/>
      <c r="S4" s="3"/>
    </row>
    <row r="5" spans="1:19" ht="34.5" customHeight="1" x14ac:dyDescent="0.25">
      <c r="A5" s="126" t="s">
        <v>22</v>
      </c>
      <c r="B5" s="126" t="s">
        <v>0</v>
      </c>
      <c r="C5" s="126" t="s">
        <v>59</v>
      </c>
      <c r="D5" s="127" t="s">
        <v>1</v>
      </c>
      <c r="E5" s="127"/>
      <c r="F5" s="127"/>
      <c r="G5" s="127"/>
      <c r="H5" s="127"/>
      <c r="I5" s="127"/>
      <c r="J5" s="127"/>
      <c r="K5" s="127"/>
      <c r="L5" s="127"/>
      <c r="M5" s="127"/>
      <c r="N5" s="127"/>
      <c r="O5" s="128" t="s">
        <v>62</v>
      </c>
      <c r="P5" s="129"/>
      <c r="Q5" s="129"/>
      <c r="R5" s="130"/>
      <c r="S5" s="4"/>
    </row>
    <row r="6" spans="1:19" ht="67.5" x14ac:dyDescent="0.25">
      <c r="A6" s="126"/>
      <c r="B6" s="126"/>
      <c r="C6" s="126"/>
      <c r="D6" s="89" t="s">
        <v>2</v>
      </c>
      <c r="E6" s="126" t="s">
        <v>3</v>
      </c>
      <c r="F6" s="126"/>
      <c r="G6" s="126" t="s">
        <v>4</v>
      </c>
      <c r="H6" s="126"/>
      <c r="I6" s="126" t="s">
        <v>5</v>
      </c>
      <c r="J6" s="126"/>
      <c r="K6" s="126" t="s">
        <v>6</v>
      </c>
      <c r="L6" s="126"/>
      <c r="M6" s="126" t="s">
        <v>7</v>
      </c>
      <c r="N6" s="126"/>
      <c r="O6" s="89" t="s">
        <v>8</v>
      </c>
      <c r="P6" s="89" t="s">
        <v>60</v>
      </c>
      <c r="Q6" s="89" t="s">
        <v>9</v>
      </c>
      <c r="R6" s="89" t="s">
        <v>10</v>
      </c>
      <c r="S6" s="4"/>
    </row>
    <row r="7" spans="1:19" ht="22.5" x14ac:dyDescent="0.25">
      <c r="A7" s="126"/>
      <c r="B7" s="126"/>
      <c r="C7" s="89" t="s">
        <v>11</v>
      </c>
      <c r="D7" s="89" t="s">
        <v>11</v>
      </c>
      <c r="E7" s="89" t="s">
        <v>12</v>
      </c>
      <c r="F7" s="89" t="s">
        <v>11</v>
      </c>
      <c r="G7" s="89" t="s">
        <v>13</v>
      </c>
      <c r="H7" s="89" t="s">
        <v>11</v>
      </c>
      <c r="I7" s="89" t="s">
        <v>13</v>
      </c>
      <c r="J7" s="89" t="s">
        <v>11</v>
      </c>
      <c r="K7" s="89" t="s">
        <v>13</v>
      </c>
      <c r="L7" s="89" t="s">
        <v>11</v>
      </c>
      <c r="M7" s="89" t="s">
        <v>14</v>
      </c>
      <c r="N7" s="89" t="s">
        <v>11</v>
      </c>
      <c r="O7" s="89" t="s">
        <v>11</v>
      </c>
      <c r="P7" s="89" t="s">
        <v>15</v>
      </c>
      <c r="Q7" s="89" t="s">
        <v>11</v>
      </c>
      <c r="R7" s="89" t="s">
        <v>11</v>
      </c>
      <c r="S7" s="4"/>
    </row>
    <row r="8" spans="1:19" x14ac:dyDescent="0.25">
      <c r="A8" s="17">
        <v>1</v>
      </c>
      <c r="B8" s="17">
        <v>2</v>
      </c>
      <c r="C8" s="17">
        <v>3</v>
      </c>
      <c r="D8" s="17">
        <v>4</v>
      </c>
      <c r="E8" s="17">
        <v>5</v>
      </c>
      <c r="F8" s="17">
        <v>6</v>
      </c>
      <c r="G8" s="17">
        <v>7</v>
      </c>
      <c r="H8" s="17">
        <v>8</v>
      </c>
      <c r="I8" s="17">
        <v>9</v>
      </c>
      <c r="J8" s="17">
        <v>10</v>
      </c>
      <c r="K8" s="17">
        <v>11</v>
      </c>
      <c r="L8" s="17">
        <v>12</v>
      </c>
      <c r="M8" s="17">
        <v>13</v>
      </c>
      <c r="N8" s="17">
        <v>14</v>
      </c>
      <c r="O8" s="17">
        <v>15</v>
      </c>
      <c r="P8" s="17">
        <v>16</v>
      </c>
      <c r="Q8" s="17">
        <v>17</v>
      </c>
      <c r="R8" s="17">
        <v>18</v>
      </c>
      <c r="S8" s="4"/>
    </row>
    <row r="9" spans="1:19" x14ac:dyDescent="0.25">
      <c r="A9" s="121" t="s">
        <v>16</v>
      </c>
      <c r="B9" s="121"/>
      <c r="C9" s="18">
        <f>C11+C12+C13+C14+C15+C16+C17+C18+C19+C20+C21+C22+C23+C24+C25+C26+C27+C28+C29+C30+C31+C32+C33</f>
        <v>81176583.13000001</v>
      </c>
      <c r="D9" s="18">
        <f t="shared" ref="D9:R9" si="0">D11+D12+D13+D14+D15+D16+D17+D18+D19+D20+D21+D22+D23+D24+D25+D26+D27+D28+D29+D30+D31+D32+D33</f>
        <v>0</v>
      </c>
      <c r="E9" s="19">
        <f t="shared" si="0"/>
        <v>53</v>
      </c>
      <c r="F9" s="18">
        <f t="shared" si="0"/>
        <v>80491694.510000005</v>
      </c>
      <c r="G9" s="19">
        <f t="shared" si="0"/>
        <v>391</v>
      </c>
      <c r="H9" s="18">
        <f t="shared" si="0"/>
        <v>684888.62</v>
      </c>
      <c r="I9" s="19">
        <f t="shared" si="0"/>
        <v>0</v>
      </c>
      <c r="J9" s="18">
        <f t="shared" si="0"/>
        <v>0</v>
      </c>
      <c r="K9" s="19">
        <f t="shared" si="0"/>
        <v>0</v>
      </c>
      <c r="L9" s="18">
        <f t="shared" si="0"/>
        <v>0</v>
      </c>
      <c r="M9" s="19">
        <f t="shared" si="0"/>
        <v>0</v>
      </c>
      <c r="N9" s="18">
        <f t="shared" si="0"/>
        <v>0</v>
      </c>
      <c r="O9" s="18">
        <f t="shared" si="0"/>
        <v>0</v>
      </c>
      <c r="P9" s="18">
        <f t="shared" si="0"/>
        <v>0</v>
      </c>
      <c r="Q9" s="18">
        <f t="shared" si="0"/>
        <v>0</v>
      </c>
      <c r="R9" s="18">
        <f t="shared" si="0"/>
        <v>0</v>
      </c>
      <c r="S9" s="4"/>
    </row>
    <row r="10" spans="1:19" x14ac:dyDescent="0.25">
      <c r="A10" s="122" t="s">
        <v>17</v>
      </c>
      <c r="B10" s="122"/>
      <c r="C10" s="122"/>
      <c r="D10" s="122"/>
      <c r="E10" s="122"/>
      <c r="F10" s="122"/>
      <c r="G10" s="122"/>
      <c r="H10" s="122"/>
      <c r="I10" s="122"/>
      <c r="J10" s="122"/>
      <c r="K10" s="122"/>
      <c r="L10" s="122"/>
      <c r="M10" s="122"/>
      <c r="N10" s="122"/>
      <c r="O10" s="122"/>
      <c r="P10" s="122"/>
      <c r="Q10" s="122"/>
      <c r="R10" s="122"/>
      <c r="S10" s="4"/>
    </row>
    <row r="11" spans="1:19" x14ac:dyDescent="0.25">
      <c r="A11" s="89">
        <v>1</v>
      </c>
      <c r="B11" s="20" t="s">
        <v>63</v>
      </c>
      <c r="C11" s="21">
        <v>3037422.04</v>
      </c>
      <c r="D11" s="22">
        <v>0</v>
      </c>
      <c r="E11" s="89">
        <v>2</v>
      </c>
      <c r="F11" s="23">
        <f>C11</f>
        <v>3037422.04</v>
      </c>
      <c r="G11" s="89">
        <v>0</v>
      </c>
      <c r="H11" s="22">
        <v>0</v>
      </c>
      <c r="I11" s="89">
        <v>0</v>
      </c>
      <c r="J11" s="22">
        <v>0</v>
      </c>
      <c r="K11" s="89">
        <v>0</v>
      </c>
      <c r="L11" s="22">
        <v>0</v>
      </c>
      <c r="M11" s="89">
        <v>0</v>
      </c>
      <c r="N11" s="22">
        <v>0</v>
      </c>
      <c r="O11" s="22">
        <v>0</v>
      </c>
      <c r="P11" s="22">
        <v>0</v>
      </c>
      <c r="Q11" s="22">
        <v>0</v>
      </c>
      <c r="R11" s="22">
        <v>0</v>
      </c>
      <c r="S11" s="4"/>
    </row>
    <row r="12" spans="1:19" x14ac:dyDescent="0.25">
      <c r="A12" s="89">
        <v>2</v>
      </c>
      <c r="B12" s="20" t="s">
        <v>64</v>
      </c>
      <c r="C12" s="21">
        <v>3037422.02</v>
      </c>
      <c r="D12" s="22">
        <v>0</v>
      </c>
      <c r="E12" s="89">
        <v>2</v>
      </c>
      <c r="F12" s="23">
        <f t="shared" ref="F12:F28" si="1">C12</f>
        <v>3037422.02</v>
      </c>
      <c r="G12" s="89">
        <v>0</v>
      </c>
      <c r="H12" s="22">
        <v>0</v>
      </c>
      <c r="I12" s="89">
        <v>0</v>
      </c>
      <c r="J12" s="22">
        <v>0</v>
      </c>
      <c r="K12" s="89">
        <v>0</v>
      </c>
      <c r="L12" s="22">
        <v>0</v>
      </c>
      <c r="M12" s="89">
        <v>0</v>
      </c>
      <c r="N12" s="22">
        <v>0</v>
      </c>
      <c r="O12" s="22">
        <v>0</v>
      </c>
      <c r="P12" s="22">
        <v>0</v>
      </c>
      <c r="Q12" s="22">
        <v>0</v>
      </c>
      <c r="R12" s="22">
        <v>0</v>
      </c>
      <c r="S12" s="4"/>
    </row>
    <row r="13" spans="1:19" x14ac:dyDescent="0.25">
      <c r="A13" s="89">
        <v>3</v>
      </c>
      <c r="B13" s="20" t="s">
        <v>65</v>
      </c>
      <c r="C13" s="21">
        <v>6074844.0800000001</v>
      </c>
      <c r="D13" s="22">
        <v>0</v>
      </c>
      <c r="E13" s="89">
        <v>4</v>
      </c>
      <c r="F13" s="23">
        <f t="shared" si="1"/>
        <v>6074844.0800000001</v>
      </c>
      <c r="G13" s="89">
        <v>0</v>
      </c>
      <c r="H13" s="22">
        <v>0</v>
      </c>
      <c r="I13" s="89">
        <v>0</v>
      </c>
      <c r="J13" s="22">
        <v>0</v>
      </c>
      <c r="K13" s="89">
        <v>0</v>
      </c>
      <c r="L13" s="22">
        <v>0</v>
      </c>
      <c r="M13" s="89">
        <v>0</v>
      </c>
      <c r="N13" s="22">
        <v>0</v>
      </c>
      <c r="O13" s="22">
        <v>0</v>
      </c>
      <c r="P13" s="22">
        <v>0</v>
      </c>
      <c r="Q13" s="22">
        <v>0</v>
      </c>
      <c r="R13" s="22">
        <v>0</v>
      </c>
      <c r="S13" s="4"/>
    </row>
    <row r="14" spans="1:19" x14ac:dyDescent="0.25">
      <c r="A14" s="89">
        <v>4</v>
      </c>
      <c r="B14" s="20" t="s">
        <v>66</v>
      </c>
      <c r="C14" s="21">
        <v>3037422.03</v>
      </c>
      <c r="D14" s="22">
        <v>0</v>
      </c>
      <c r="E14" s="89">
        <v>2</v>
      </c>
      <c r="F14" s="23">
        <f t="shared" si="1"/>
        <v>3037422.03</v>
      </c>
      <c r="G14" s="89">
        <v>0</v>
      </c>
      <c r="H14" s="22">
        <v>0</v>
      </c>
      <c r="I14" s="89">
        <v>0</v>
      </c>
      <c r="J14" s="22">
        <v>0</v>
      </c>
      <c r="K14" s="89">
        <v>0</v>
      </c>
      <c r="L14" s="22">
        <v>0</v>
      </c>
      <c r="M14" s="89">
        <v>0</v>
      </c>
      <c r="N14" s="22">
        <v>0</v>
      </c>
      <c r="O14" s="22">
        <v>0</v>
      </c>
      <c r="P14" s="22">
        <v>0</v>
      </c>
      <c r="Q14" s="22">
        <v>0</v>
      </c>
      <c r="R14" s="22">
        <v>0</v>
      </c>
      <c r="S14" s="4"/>
    </row>
    <row r="15" spans="1:19" x14ac:dyDescent="0.25">
      <c r="A15" s="89">
        <v>5</v>
      </c>
      <c r="B15" s="20" t="s">
        <v>67</v>
      </c>
      <c r="C15" s="21">
        <v>3037422.04</v>
      </c>
      <c r="D15" s="22">
        <v>0</v>
      </c>
      <c r="E15" s="89">
        <v>2</v>
      </c>
      <c r="F15" s="23">
        <f t="shared" si="1"/>
        <v>3037422.04</v>
      </c>
      <c r="G15" s="89">
        <v>0</v>
      </c>
      <c r="H15" s="22">
        <v>0</v>
      </c>
      <c r="I15" s="89">
        <v>0</v>
      </c>
      <c r="J15" s="22">
        <v>0</v>
      </c>
      <c r="K15" s="89">
        <v>0</v>
      </c>
      <c r="L15" s="22">
        <v>0</v>
      </c>
      <c r="M15" s="89">
        <v>0</v>
      </c>
      <c r="N15" s="22">
        <v>0</v>
      </c>
      <c r="O15" s="22">
        <v>0</v>
      </c>
      <c r="P15" s="22">
        <v>0</v>
      </c>
      <c r="Q15" s="22">
        <v>0</v>
      </c>
      <c r="R15" s="22">
        <v>0</v>
      </c>
      <c r="S15" s="4"/>
    </row>
    <row r="16" spans="1:19" x14ac:dyDescent="0.25">
      <c r="A16" s="89">
        <v>6</v>
      </c>
      <c r="B16" s="20" t="s">
        <v>68</v>
      </c>
      <c r="C16" s="21">
        <v>3037422.02</v>
      </c>
      <c r="D16" s="22">
        <v>0</v>
      </c>
      <c r="E16" s="89">
        <v>2</v>
      </c>
      <c r="F16" s="23">
        <f t="shared" si="1"/>
        <v>3037422.02</v>
      </c>
      <c r="G16" s="89">
        <v>0</v>
      </c>
      <c r="H16" s="22">
        <v>0</v>
      </c>
      <c r="I16" s="89">
        <v>0</v>
      </c>
      <c r="J16" s="22">
        <v>0</v>
      </c>
      <c r="K16" s="89">
        <v>0</v>
      </c>
      <c r="L16" s="22">
        <v>0</v>
      </c>
      <c r="M16" s="89">
        <v>0</v>
      </c>
      <c r="N16" s="22">
        <v>0</v>
      </c>
      <c r="O16" s="22">
        <v>0</v>
      </c>
      <c r="P16" s="22">
        <v>0</v>
      </c>
      <c r="Q16" s="22">
        <v>0</v>
      </c>
      <c r="R16" s="22">
        <v>0</v>
      </c>
      <c r="S16" s="4"/>
    </row>
    <row r="17" spans="1:19" x14ac:dyDescent="0.25">
      <c r="A17" s="89">
        <v>7</v>
      </c>
      <c r="B17" s="20" t="s">
        <v>69</v>
      </c>
      <c r="C17" s="21">
        <v>9112266.0700000003</v>
      </c>
      <c r="D17" s="22">
        <v>0</v>
      </c>
      <c r="E17" s="89">
        <v>6</v>
      </c>
      <c r="F17" s="23">
        <f t="shared" si="1"/>
        <v>9112266.0700000003</v>
      </c>
      <c r="G17" s="89">
        <v>0</v>
      </c>
      <c r="H17" s="22">
        <v>0</v>
      </c>
      <c r="I17" s="89">
        <v>0</v>
      </c>
      <c r="J17" s="22">
        <v>0</v>
      </c>
      <c r="K17" s="89">
        <v>0</v>
      </c>
      <c r="L17" s="22">
        <v>0</v>
      </c>
      <c r="M17" s="89">
        <v>0</v>
      </c>
      <c r="N17" s="22">
        <v>0</v>
      </c>
      <c r="O17" s="22">
        <v>0</v>
      </c>
      <c r="P17" s="22">
        <v>0</v>
      </c>
      <c r="Q17" s="22">
        <v>0</v>
      </c>
      <c r="R17" s="22">
        <v>0</v>
      </c>
      <c r="S17" s="4"/>
    </row>
    <row r="18" spans="1:19" x14ac:dyDescent="0.25">
      <c r="A18" s="89">
        <v>8</v>
      </c>
      <c r="B18" s="20" t="s">
        <v>70</v>
      </c>
      <c r="C18" s="21">
        <v>4556133.04</v>
      </c>
      <c r="D18" s="22">
        <v>0</v>
      </c>
      <c r="E18" s="89">
        <v>3</v>
      </c>
      <c r="F18" s="23">
        <f t="shared" si="1"/>
        <v>4556133.04</v>
      </c>
      <c r="G18" s="89">
        <v>0</v>
      </c>
      <c r="H18" s="22">
        <v>0</v>
      </c>
      <c r="I18" s="89">
        <v>0</v>
      </c>
      <c r="J18" s="22">
        <v>0</v>
      </c>
      <c r="K18" s="89">
        <v>0</v>
      </c>
      <c r="L18" s="22">
        <v>0</v>
      </c>
      <c r="M18" s="89">
        <v>0</v>
      </c>
      <c r="N18" s="22">
        <v>0</v>
      </c>
      <c r="O18" s="22">
        <v>0</v>
      </c>
      <c r="P18" s="22">
        <v>0</v>
      </c>
      <c r="Q18" s="22">
        <v>0</v>
      </c>
      <c r="R18" s="22">
        <v>0</v>
      </c>
      <c r="S18" s="4"/>
    </row>
    <row r="19" spans="1:19" x14ac:dyDescent="0.25">
      <c r="A19" s="89">
        <v>9</v>
      </c>
      <c r="B19" s="20" t="s">
        <v>71</v>
      </c>
      <c r="C19" s="21">
        <v>4556133.0599999996</v>
      </c>
      <c r="D19" s="22">
        <v>0</v>
      </c>
      <c r="E19" s="89">
        <v>3</v>
      </c>
      <c r="F19" s="23">
        <f t="shared" si="1"/>
        <v>4556133.0599999996</v>
      </c>
      <c r="G19" s="89">
        <v>0</v>
      </c>
      <c r="H19" s="22">
        <v>0</v>
      </c>
      <c r="I19" s="89">
        <v>0</v>
      </c>
      <c r="J19" s="22">
        <v>0</v>
      </c>
      <c r="K19" s="89">
        <v>0</v>
      </c>
      <c r="L19" s="22">
        <v>0</v>
      </c>
      <c r="M19" s="89">
        <v>0</v>
      </c>
      <c r="N19" s="22">
        <v>0</v>
      </c>
      <c r="O19" s="22">
        <v>0</v>
      </c>
      <c r="P19" s="22">
        <v>0</v>
      </c>
      <c r="Q19" s="22">
        <v>0</v>
      </c>
      <c r="R19" s="22">
        <v>0</v>
      </c>
      <c r="S19" s="4"/>
    </row>
    <row r="20" spans="1:19" ht="23.25" x14ac:dyDescent="0.25">
      <c r="A20" s="89">
        <v>10</v>
      </c>
      <c r="B20" s="66" t="s">
        <v>72</v>
      </c>
      <c r="C20" s="21">
        <v>3037422.03</v>
      </c>
      <c r="D20" s="22">
        <v>0</v>
      </c>
      <c r="E20" s="89">
        <v>2</v>
      </c>
      <c r="F20" s="23">
        <f t="shared" si="1"/>
        <v>3037422.03</v>
      </c>
      <c r="G20" s="89">
        <v>0</v>
      </c>
      <c r="H20" s="22">
        <v>0</v>
      </c>
      <c r="I20" s="89">
        <v>0</v>
      </c>
      <c r="J20" s="22">
        <v>0</v>
      </c>
      <c r="K20" s="89">
        <v>0</v>
      </c>
      <c r="L20" s="22">
        <v>0</v>
      </c>
      <c r="M20" s="89">
        <v>0</v>
      </c>
      <c r="N20" s="22">
        <v>0</v>
      </c>
      <c r="O20" s="22">
        <v>0</v>
      </c>
      <c r="P20" s="22">
        <v>0</v>
      </c>
      <c r="Q20" s="22">
        <v>0</v>
      </c>
      <c r="R20" s="22">
        <v>0</v>
      </c>
      <c r="S20" s="4"/>
    </row>
    <row r="21" spans="1:19" x14ac:dyDescent="0.25">
      <c r="A21" s="89">
        <v>11</v>
      </c>
      <c r="B21" s="20" t="s">
        <v>73</v>
      </c>
      <c r="C21" s="21">
        <v>4556133.04</v>
      </c>
      <c r="D21" s="22">
        <v>0</v>
      </c>
      <c r="E21" s="89">
        <v>3</v>
      </c>
      <c r="F21" s="23">
        <f t="shared" si="1"/>
        <v>4556133.04</v>
      </c>
      <c r="G21" s="89">
        <v>0</v>
      </c>
      <c r="H21" s="22">
        <v>0</v>
      </c>
      <c r="I21" s="89">
        <v>0</v>
      </c>
      <c r="J21" s="22">
        <v>0</v>
      </c>
      <c r="K21" s="89">
        <v>0</v>
      </c>
      <c r="L21" s="22">
        <v>0</v>
      </c>
      <c r="M21" s="89">
        <v>0</v>
      </c>
      <c r="N21" s="22">
        <v>0</v>
      </c>
      <c r="O21" s="22">
        <v>0</v>
      </c>
      <c r="P21" s="22">
        <v>0</v>
      </c>
      <c r="Q21" s="22">
        <v>0</v>
      </c>
      <c r="R21" s="22">
        <v>0</v>
      </c>
      <c r="S21" s="4"/>
    </row>
    <row r="22" spans="1:19" x14ac:dyDescent="0.25">
      <c r="A22" s="89">
        <v>12</v>
      </c>
      <c r="B22" s="20" t="s">
        <v>74</v>
      </c>
      <c r="C22" s="21">
        <v>9112266.1799999997</v>
      </c>
      <c r="D22" s="22">
        <v>0</v>
      </c>
      <c r="E22" s="89">
        <v>6</v>
      </c>
      <c r="F22" s="23">
        <f t="shared" si="1"/>
        <v>9112266.1799999997</v>
      </c>
      <c r="G22" s="89">
        <v>0</v>
      </c>
      <c r="H22" s="22">
        <v>0</v>
      </c>
      <c r="I22" s="89">
        <v>0</v>
      </c>
      <c r="J22" s="22">
        <v>0</v>
      </c>
      <c r="K22" s="89">
        <v>0</v>
      </c>
      <c r="L22" s="22">
        <v>0</v>
      </c>
      <c r="M22" s="89">
        <v>0</v>
      </c>
      <c r="N22" s="22">
        <v>0</v>
      </c>
      <c r="O22" s="22">
        <v>0</v>
      </c>
      <c r="P22" s="22">
        <v>0</v>
      </c>
      <c r="Q22" s="22">
        <v>0</v>
      </c>
      <c r="R22" s="22">
        <v>0</v>
      </c>
      <c r="S22" s="4"/>
    </row>
    <row r="23" spans="1:19" x14ac:dyDescent="0.25">
      <c r="A23" s="89">
        <v>13</v>
      </c>
      <c r="B23" s="20" t="s">
        <v>75</v>
      </c>
      <c r="C23" s="21">
        <v>6074844.04</v>
      </c>
      <c r="D23" s="22">
        <v>0</v>
      </c>
      <c r="E23" s="89">
        <v>4</v>
      </c>
      <c r="F23" s="23">
        <f t="shared" si="1"/>
        <v>6074844.04</v>
      </c>
      <c r="G23" s="89">
        <v>0</v>
      </c>
      <c r="H23" s="22">
        <v>0</v>
      </c>
      <c r="I23" s="89">
        <v>0</v>
      </c>
      <c r="J23" s="22">
        <v>0</v>
      </c>
      <c r="K23" s="89">
        <v>0</v>
      </c>
      <c r="L23" s="22">
        <v>0</v>
      </c>
      <c r="M23" s="89">
        <v>0</v>
      </c>
      <c r="N23" s="22">
        <v>0</v>
      </c>
      <c r="O23" s="22">
        <v>0</v>
      </c>
      <c r="P23" s="22">
        <v>0</v>
      </c>
      <c r="Q23" s="22">
        <v>0</v>
      </c>
      <c r="R23" s="22">
        <v>0</v>
      </c>
      <c r="S23" s="4"/>
    </row>
    <row r="24" spans="1:19" x14ac:dyDescent="0.25">
      <c r="A24" s="89">
        <v>14</v>
      </c>
      <c r="B24" s="20" t="s">
        <v>76</v>
      </c>
      <c r="C24" s="21">
        <v>3037432.7</v>
      </c>
      <c r="D24" s="22">
        <v>0</v>
      </c>
      <c r="E24" s="89">
        <v>2</v>
      </c>
      <c r="F24" s="23">
        <f t="shared" si="1"/>
        <v>3037432.7</v>
      </c>
      <c r="G24" s="89">
        <v>0</v>
      </c>
      <c r="H24" s="22">
        <v>0</v>
      </c>
      <c r="I24" s="89">
        <v>0</v>
      </c>
      <c r="J24" s="22">
        <v>0</v>
      </c>
      <c r="K24" s="89">
        <v>0</v>
      </c>
      <c r="L24" s="22">
        <v>0</v>
      </c>
      <c r="M24" s="89">
        <v>0</v>
      </c>
      <c r="N24" s="22">
        <v>0</v>
      </c>
      <c r="O24" s="22">
        <v>0</v>
      </c>
      <c r="P24" s="22">
        <v>0</v>
      </c>
      <c r="Q24" s="22">
        <v>0</v>
      </c>
      <c r="R24" s="22">
        <v>0</v>
      </c>
      <c r="S24" s="4"/>
    </row>
    <row r="25" spans="1:19" x14ac:dyDescent="0.25">
      <c r="A25" s="89">
        <v>15</v>
      </c>
      <c r="B25" s="20" t="s">
        <v>77</v>
      </c>
      <c r="C25" s="21">
        <v>3037422.02</v>
      </c>
      <c r="D25" s="22">
        <v>0</v>
      </c>
      <c r="E25" s="17">
        <v>2</v>
      </c>
      <c r="F25" s="23">
        <f t="shared" si="1"/>
        <v>3037422.02</v>
      </c>
      <c r="G25" s="89">
        <v>0</v>
      </c>
      <c r="H25" s="22">
        <v>0</v>
      </c>
      <c r="I25" s="89">
        <v>0</v>
      </c>
      <c r="J25" s="22">
        <v>0</v>
      </c>
      <c r="K25" s="89">
        <v>0</v>
      </c>
      <c r="L25" s="22">
        <v>0</v>
      </c>
      <c r="M25" s="89">
        <v>0</v>
      </c>
      <c r="N25" s="22">
        <v>0</v>
      </c>
      <c r="O25" s="22">
        <v>0</v>
      </c>
      <c r="P25" s="22">
        <v>0</v>
      </c>
      <c r="Q25" s="22">
        <v>0</v>
      </c>
      <c r="R25" s="22">
        <v>0</v>
      </c>
      <c r="S25" s="4"/>
    </row>
    <row r="26" spans="1:19" x14ac:dyDescent="0.25">
      <c r="A26" s="89">
        <v>16</v>
      </c>
      <c r="B26" s="20" t="s">
        <v>78</v>
      </c>
      <c r="C26" s="21">
        <v>3037422.02</v>
      </c>
      <c r="D26" s="22">
        <v>0</v>
      </c>
      <c r="E26" s="17">
        <v>2</v>
      </c>
      <c r="F26" s="23">
        <f t="shared" si="1"/>
        <v>3037422.02</v>
      </c>
      <c r="G26" s="89">
        <v>0</v>
      </c>
      <c r="H26" s="22">
        <v>0</v>
      </c>
      <c r="I26" s="89">
        <v>0</v>
      </c>
      <c r="J26" s="22">
        <v>0</v>
      </c>
      <c r="K26" s="89">
        <v>0</v>
      </c>
      <c r="L26" s="22">
        <v>0</v>
      </c>
      <c r="M26" s="89">
        <v>0</v>
      </c>
      <c r="N26" s="22">
        <v>0</v>
      </c>
      <c r="O26" s="22">
        <v>0</v>
      </c>
      <c r="P26" s="22">
        <v>0</v>
      </c>
      <c r="Q26" s="22">
        <v>0</v>
      </c>
      <c r="R26" s="22">
        <v>0</v>
      </c>
      <c r="S26" s="4"/>
    </row>
    <row r="27" spans="1:19" ht="23.25" x14ac:dyDescent="0.25">
      <c r="A27" s="89">
        <v>17</v>
      </c>
      <c r="B27" s="66" t="s">
        <v>79</v>
      </c>
      <c r="C27" s="21">
        <v>3037422.03</v>
      </c>
      <c r="D27" s="22">
        <v>0</v>
      </c>
      <c r="E27" s="17">
        <v>2</v>
      </c>
      <c r="F27" s="23">
        <f t="shared" si="1"/>
        <v>3037422.03</v>
      </c>
      <c r="G27" s="89">
        <v>0</v>
      </c>
      <c r="H27" s="22">
        <v>0</v>
      </c>
      <c r="I27" s="89">
        <v>0</v>
      </c>
      <c r="J27" s="22">
        <v>0</v>
      </c>
      <c r="K27" s="89">
        <v>0</v>
      </c>
      <c r="L27" s="22">
        <v>0</v>
      </c>
      <c r="M27" s="89">
        <v>0</v>
      </c>
      <c r="N27" s="22">
        <v>0</v>
      </c>
      <c r="O27" s="22">
        <v>0</v>
      </c>
      <c r="P27" s="22">
        <v>0</v>
      </c>
      <c r="Q27" s="22">
        <v>0</v>
      </c>
      <c r="R27" s="22">
        <v>0</v>
      </c>
      <c r="S27" s="4"/>
    </row>
    <row r="28" spans="1:19" ht="23.25" x14ac:dyDescent="0.25">
      <c r="A28" s="89">
        <v>18</v>
      </c>
      <c r="B28" s="66" t="s">
        <v>80</v>
      </c>
      <c r="C28" s="21">
        <v>6074844.0499999998</v>
      </c>
      <c r="D28" s="22">
        <v>0</v>
      </c>
      <c r="E28" s="17">
        <v>4</v>
      </c>
      <c r="F28" s="23">
        <f t="shared" si="1"/>
        <v>6074844.0499999998</v>
      </c>
      <c r="G28" s="89">
        <v>0</v>
      </c>
      <c r="H28" s="22">
        <v>0</v>
      </c>
      <c r="I28" s="89">
        <v>0</v>
      </c>
      <c r="J28" s="22">
        <v>0</v>
      </c>
      <c r="K28" s="89">
        <v>0</v>
      </c>
      <c r="L28" s="22">
        <v>0</v>
      </c>
      <c r="M28" s="89">
        <v>0</v>
      </c>
      <c r="N28" s="22">
        <v>0</v>
      </c>
      <c r="O28" s="22">
        <v>0</v>
      </c>
      <c r="P28" s="22">
        <v>0</v>
      </c>
      <c r="Q28" s="22">
        <v>0</v>
      </c>
      <c r="R28" s="22">
        <v>0</v>
      </c>
      <c r="S28" s="4"/>
    </row>
    <row r="29" spans="1:19" ht="23.25" x14ac:dyDescent="0.25">
      <c r="A29" s="97">
        <v>19</v>
      </c>
      <c r="B29" s="98" t="s">
        <v>81</v>
      </c>
      <c r="C29" s="24">
        <v>684888.62</v>
      </c>
      <c r="D29" s="99">
        <v>0</v>
      </c>
      <c r="E29" s="100">
        <v>0</v>
      </c>
      <c r="F29" s="100">
        <v>0</v>
      </c>
      <c r="G29" s="100">
        <v>391</v>
      </c>
      <c r="H29" s="101">
        <f>C29</f>
        <v>684888.62</v>
      </c>
      <c r="I29" s="100">
        <v>0</v>
      </c>
      <c r="J29" s="99">
        <v>0</v>
      </c>
      <c r="K29" s="100">
        <v>0</v>
      </c>
      <c r="L29" s="99">
        <v>0</v>
      </c>
      <c r="M29" s="100">
        <v>0</v>
      </c>
      <c r="N29" s="99">
        <v>0</v>
      </c>
      <c r="O29" s="99">
        <v>0</v>
      </c>
      <c r="P29" s="99">
        <v>0</v>
      </c>
      <c r="Q29" s="99">
        <v>0</v>
      </c>
      <c r="R29" s="99">
        <v>0</v>
      </c>
      <c r="S29" s="4"/>
    </row>
    <row r="30" spans="1:19" x14ac:dyDescent="0.25">
      <c r="A30" s="102"/>
      <c r="B30" s="103"/>
      <c r="C30" s="104"/>
      <c r="D30" s="105"/>
      <c r="E30" s="106"/>
      <c r="F30" s="106"/>
      <c r="G30" s="106"/>
      <c r="H30" s="107"/>
      <c r="I30" s="106"/>
      <c r="J30" s="105"/>
      <c r="K30" s="106"/>
      <c r="L30" s="105"/>
      <c r="M30" s="108"/>
      <c r="N30" s="105"/>
      <c r="O30" s="105"/>
      <c r="P30" s="105"/>
      <c r="Q30" s="105"/>
      <c r="R30" s="105"/>
      <c r="S30" s="4"/>
    </row>
    <row r="31" spans="1:19" x14ac:dyDescent="0.25">
      <c r="A31" s="102"/>
      <c r="B31" s="103"/>
      <c r="C31" s="104"/>
      <c r="D31" s="105"/>
      <c r="E31" s="106"/>
      <c r="F31" s="106"/>
      <c r="G31" s="106"/>
      <c r="H31" s="107"/>
      <c r="I31" s="106"/>
      <c r="J31" s="105"/>
      <c r="K31" s="106"/>
      <c r="L31" s="105"/>
      <c r="M31" s="106"/>
      <c r="N31" s="105"/>
      <c r="O31" s="105"/>
      <c r="P31" s="105"/>
      <c r="Q31" s="105"/>
      <c r="R31" s="105"/>
      <c r="S31" s="4"/>
    </row>
    <row r="32" spans="1:19" x14ac:dyDescent="0.25">
      <c r="A32" s="102"/>
      <c r="B32" s="103"/>
      <c r="C32" s="109"/>
      <c r="D32" s="105"/>
      <c r="E32" s="106"/>
      <c r="F32" s="105"/>
      <c r="G32" s="108"/>
      <c r="H32" s="105"/>
      <c r="I32" s="108"/>
      <c r="J32" s="105"/>
      <c r="K32" s="108"/>
      <c r="L32" s="105"/>
      <c r="M32" s="108"/>
      <c r="N32" s="105"/>
      <c r="O32" s="105"/>
      <c r="P32" s="105"/>
      <c r="Q32" s="105"/>
      <c r="R32" s="105"/>
    </row>
    <row r="33" spans="1:19" x14ac:dyDescent="0.25">
      <c r="A33" s="102"/>
      <c r="B33" s="110"/>
      <c r="C33" s="109"/>
      <c r="D33" s="105"/>
      <c r="E33" s="106"/>
      <c r="F33" s="105"/>
      <c r="G33" s="108"/>
      <c r="H33" s="105"/>
      <c r="I33" s="108"/>
      <c r="J33" s="105"/>
      <c r="K33" s="108"/>
      <c r="L33" s="105"/>
      <c r="M33" s="108"/>
      <c r="N33" s="105"/>
      <c r="O33" s="105"/>
      <c r="P33" s="105"/>
      <c r="Q33" s="105"/>
      <c r="R33" s="105"/>
    </row>
    <row r="34" spans="1:19" x14ac:dyDescent="0.25">
      <c r="A34" s="102"/>
      <c r="B34" s="111"/>
      <c r="C34" s="112"/>
      <c r="D34" s="112"/>
      <c r="E34" s="113"/>
      <c r="F34" s="112"/>
      <c r="G34" s="113"/>
      <c r="H34" s="112"/>
      <c r="I34" s="113"/>
      <c r="J34" s="112"/>
      <c r="K34" s="113"/>
      <c r="L34" s="112"/>
      <c r="M34" s="113"/>
      <c r="N34" s="112"/>
      <c r="O34" s="112"/>
      <c r="P34" s="112"/>
      <c r="Q34" s="112"/>
      <c r="R34" s="112"/>
    </row>
    <row r="35" spans="1:19" x14ac:dyDescent="0.25">
      <c r="A35" s="5"/>
      <c r="B35" s="6"/>
      <c r="C35" s="7"/>
      <c r="D35" s="7"/>
      <c r="E35" s="8"/>
      <c r="F35" s="7"/>
      <c r="G35" s="8"/>
      <c r="H35" s="7"/>
      <c r="I35" s="8"/>
      <c r="J35" s="7"/>
      <c r="K35" s="8"/>
      <c r="L35" s="7"/>
      <c r="M35" s="8"/>
      <c r="N35" s="7"/>
      <c r="O35" s="7"/>
      <c r="P35" s="7"/>
      <c r="Q35" s="7"/>
      <c r="R35" s="7"/>
    </row>
    <row r="36" spans="1:19" x14ac:dyDescent="0.25">
      <c r="A36" s="5"/>
      <c r="B36" s="6"/>
      <c r="C36" s="7"/>
      <c r="D36" s="7"/>
      <c r="E36" s="8"/>
      <c r="F36" s="7"/>
      <c r="G36" s="8"/>
      <c r="H36" s="7"/>
      <c r="I36" s="8"/>
      <c r="J36" s="7"/>
      <c r="K36" s="8"/>
      <c r="L36" s="7"/>
      <c r="M36" s="8"/>
      <c r="N36" s="7"/>
      <c r="O36" s="7"/>
      <c r="P36" s="7"/>
      <c r="Q36" s="7"/>
      <c r="R36" s="7"/>
    </row>
    <row r="37" spans="1:19" x14ac:dyDescent="0.25">
      <c r="A37" s="90"/>
      <c r="B37" s="90"/>
      <c r="C37" s="90"/>
      <c r="D37" s="90"/>
      <c r="E37" s="90"/>
      <c r="F37" s="90"/>
      <c r="G37" s="90"/>
      <c r="H37" s="90"/>
      <c r="I37" s="90"/>
      <c r="J37" s="90"/>
      <c r="K37" s="90"/>
      <c r="L37" s="90"/>
      <c r="M37" s="90"/>
      <c r="N37" s="90"/>
      <c r="O37" s="90"/>
      <c r="P37" s="90"/>
      <c r="Q37" s="90"/>
      <c r="R37" s="90"/>
    </row>
    <row r="38" spans="1:19" x14ac:dyDescent="0.25">
      <c r="A38" s="29"/>
      <c r="B38" s="30"/>
      <c r="C38" s="31"/>
      <c r="D38" s="32"/>
      <c r="E38" s="33"/>
      <c r="F38" s="32"/>
      <c r="G38" s="33"/>
      <c r="H38" s="32"/>
      <c r="I38" s="34"/>
      <c r="J38" s="32"/>
      <c r="K38" s="34"/>
      <c r="L38" s="32"/>
      <c r="M38" s="34"/>
      <c r="N38" s="32"/>
      <c r="O38" s="32"/>
      <c r="P38" s="32"/>
      <c r="Q38" s="32"/>
      <c r="R38" s="32"/>
    </row>
    <row r="39" spans="1:19" x14ac:dyDescent="0.25">
      <c r="A39" s="35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</row>
    <row r="40" spans="1:19" x14ac:dyDescent="0.25">
      <c r="A40" s="35"/>
      <c r="B40" s="36"/>
      <c r="C40" s="36"/>
      <c r="D40" s="36"/>
      <c r="E40" s="36"/>
      <c r="F40" s="36"/>
      <c r="G40" s="36"/>
      <c r="H40" s="36"/>
      <c r="I40" s="36"/>
      <c r="J40" s="37"/>
      <c r="K40" s="36"/>
      <c r="L40" s="35"/>
      <c r="M40" s="36"/>
      <c r="N40" s="35"/>
      <c r="O40" s="35"/>
      <c r="P40" s="35"/>
      <c r="Q40" s="35"/>
      <c r="R40" s="35"/>
    </row>
    <row r="41" spans="1:19" x14ac:dyDescent="0.25">
      <c r="A41" s="35"/>
      <c r="B41" s="36"/>
      <c r="C41" s="36"/>
      <c r="D41" s="36"/>
      <c r="E41" s="36"/>
      <c r="F41" s="36"/>
      <c r="G41" s="36"/>
      <c r="H41" s="36"/>
      <c r="I41" s="94"/>
      <c r="J41" s="94"/>
      <c r="K41" s="95"/>
      <c r="L41" s="95"/>
      <c r="M41" s="95"/>
      <c r="N41" s="95"/>
      <c r="O41" s="95"/>
      <c r="P41" s="95"/>
      <c r="Q41" s="95"/>
      <c r="R41" s="95"/>
      <c r="S41" s="96"/>
    </row>
    <row r="42" spans="1:19" x14ac:dyDescent="0.25">
      <c r="A42" s="35"/>
      <c r="B42" s="38"/>
      <c r="C42" s="38"/>
      <c r="D42" s="38"/>
      <c r="E42" s="38"/>
      <c r="F42" s="38"/>
      <c r="G42" s="38"/>
      <c r="H42" s="38"/>
      <c r="I42" s="38"/>
      <c r="J42" s="38"/>
      <c r="K42" s="95"/>
      <c r="L42" s="95"/>
      <c r="M42" s="95"/>
      <c r="N42" s="95"/>
      <c r="O42" s="95"/>
      <c r="P42" s="95"/>
      <c r="Q42" s="95"/>
      <c r="R42" s="95"/>
      <c r="S42" s="96"/>
    </row>
    <row r="43" spans="1:19" ht="15.75" x14ac:dyDescent="0.25">
      <c r="B43" s="10"/>
      <c r="C43" s="10"/>
      <c r="D43" s="10"/>
      <c r="E43" s="10"/>
      <c r="F43" s="10"/>
      <c r="G43" s="10"/>
      <c r="H43" s="10"/>
      <c r="I43" s="10"/>
    </row>
    <row r="44" spans="1:19" x14ac:dyDescent="0.25">
      <c r="B44" s="36" t="s">
        <v>19</v>
      </c>
      <c r="C44" s="37"/>
      <c r="D44" s="36"/>
      <c r="E44" s="35"/>
      <c r="F44" s="36"/>
      <c r="G44" s="35"/>
      <c r="H44" s="35"/>
      <c r="I44" s="35"/>
      <c r="J44" s="35"/>
      <c r="K44" s="35"/>
    </row>
    <row r="45" spans="1:19" x14ac:dyDescent="0.25">
      <c r="B45" s="94" t="s">
        <v>93</v>
      </c>
      <c r="C45" s="94"/>
      <c r="D45" s="95"/>
      <c r="E45" s="95"/>
      <c r="F45" s="95"/>
      <c r="G45" s="95"/>
      <c r="H45" s="95"/>
      <c r="I45" s="95"/>
      <c r="J45" s="95"/>
      <c r="K45" s="95"/>
    </row>
    <row r="46" spans="1:19" x14ac:dyDescent="0.25">
      <c r="B46" s="38" t="s">
        <v>94</v>
      </c>
      <c r="C46" s="38"/>
      <c r="D46" s="95"/>
      <c r="E46" s="95"/>
      <c r="F46" s="95"/>
      <c r="G46" s="95"/>
      <c r="H46" s="95" t="s">
        <v>95</v>
      </c>
      <c r="I46" s="95"/>
      <c r="J46" s="95" t="s">
        <v>96</v>
      </c>
      <c r="K46" s="95"/>
    </row>
  </sheetData>
  <mergeCells count="15">
    <mergeCell ref="A9:B9"/>
    <mergeCell ref="A10:R10"/>
    <mergeCell ref="O1:R1"/>
    <mergeCell ref="O2:R2"/>
    <mergeCell ref="A4:R4"/>
    <mergeCell ref="A5:A7"/>
    <mergeCell ref="B5:B7"/>
    <mergeCell ref="C5:C6"/>
    <mergeCell ref="D5:N5"/>
    <mergeCell ref="O5:R5"/>
    <mergeCell ref="E6:F6"/>
    <mergeCell ref="G6:H6"/>
    <mergeCell ref="I6:J6"/>
    <mergeCell ref="K6:L6"/>
    <mergeCell ref="M6:N6"/>
  </mergeCells>
  <pageMargins left="0.23622047244094491" right="0.23622047244094491" top="0.74803149606299213" bottom="0.74803149606299213" header="0.31496062992125984" footer="0.31496062992125984"/>
  <pageSetup paperSize="9" scale="84" fitToHeight="2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44"/>
  <sheetViews>
    <sheetView zoomScale="66" zoomScaleNormal="66" workbookViewId="0">
      <selection activeCell="O1" sqref="O1:R1"/>
    </sheetView>
  </sheetViews>
  <sheetFormatPr defaultRowHeight="15" x14ac:dyDescent="0.25"/>
  <cols>
    <col min="1" max="1" width="4" customWidth="1"/>
    <col min="2" max="2" width="32.85546875" customWidth="1"/>
    <col min="3" max="3" width="12.5703125" customWidth="1"/>
    <col min="4" max="4" width="10.7109375" customWidth="1"/>
    <col min="5" max="5" width="6.42578125" customWidth="1"/>
    <col min="6" max="6" width="12.5703125" customWidth="1"/>
    <col min="7" max="7" width="5.28515625" customWidth="1"/>
    <col min="8" max="8" width="10.5703125" customWidth="1"/>
    <col min="9" max="9" width="5.140625" customWidth="1"/>
    <col min="10" max="10" width="7.42578125" customWidth="1"/>
    <col min="11" max="11" width="5.140625" customWidth="1"/>
    <col min="12" max="12" width="6" customWidth="1"/>
    <col min="13" max="13" width="5" customWidth="1"/>
    <col min="14" max="14" width="5.42578125" customWidth="1"/>
    <col min="15" max="15" width="8.85546875" customWidth="1"/>
    <col min="16" max="16" width="16" customWidth="1"/>
    <col min="17" max="17" width="12.28515625" customWidth="1"/>
    <col min="18" max="18" width="8.85546875" customWidth="1"/>
  </cols>
  <sheetData>
    <row r="1" spans="1:19" ht="26.25" customHeigh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23" t="s">
        <v>105</v>
      </c>
      <c r="P1" s="123"/>
      <c r="Q1" s="123"/>
      <c r="R1" s="123"/>
    </row>
    <row r="2" spans="1:19" ht="25.5" customHeight="1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24" t="s">
        <v>99</v>
      </c>
      <c r="P2" s="124"/>
      <c r="Q2" s="124"/>
      <c r="R2" s="124"/>
    </row>
    <row r="3" spans="1:19" ht="33.75" customHeight="1" x14ac:dyDescent="0.25">
      <c r="A3" s="125" t="s">
        <v>90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3"/>
    </row>
    <row r="4" spans="1:19" ht="18.75" customHeight="1" x14ac:dyDescent="0.25">
      <c r="A4" s="126" t="s">
        <v>22</v>
      </c>
      <c r="B4" s="126" t="s">
        <v>0</v>
      </c>
      <c r="C4" s="126" t="s">
        <v>59</v>
      </c>
      <c r="D4" s="127" t="s">
        <v>1</v>
      </c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8" t="s">
        <v>62</v>
      </c>
      <c r="P4" s="129"/>
      <c r="Q4" s="129"/>
      <c r="R4" s="130"/>
      <c r="S4" s="4"/>
    </row>
    <row r="5" spans="1:19" ht="67.5" x14ac:dyDescent="0.25">
      <c r="A5" s="126"/>
      <c r="B5" s="126"/>
      <c r="C5" s="126"/>
      <c r="D5" s="16" t="s">
        <v>2</v>
      </c>
      <c r="E5" s="126" t="s">
        <v>3</v>
      </c>
      <c r="F5" s="126"/>
      <c r="G5" s="126" t="s">
        <v>4</v>
      </c>
      <c r="H5" s="126"/>
      <c r="I5" s="126" t="s">
        <v>5</v>
      </c>
      <c r="J5" s="126"/>
      <c r="K5" s="126" t="s">
        <v>6</v>
      </c>
      <c r="L5" s="126"/>
      <c r="M5" s="126" t="s">
        <v>7</v>
      </c>
      <c r="N5" s="126"/>
      <c r="O5" s="16" t="s">
        <v>8</v>
      </c>
      <c r="P5" s="16" t="s">
        <v>60</v>
      </c>
      <c r="Q5" s="16" t="s">
        <v>9</v>
      </c>
      <c r="R5" s="16" t="s">
        <v>10</v>
      </c>
      <c r="S5" s="4"/>
    </row>
    <row r="6" spans="1:19" ht="15.75" customHeight="1" x14ac:dyDescent="0.25">
      <c r="A6" s="126"/>
      <c r="B6" s="126"/>
      <c r="C6" s="16" t="s">
        <v>11</v>
      </c>
      <c r="D6" s="16" t="s">
        <v>11</v>
      </c>
      <c r="E6" s="16" t="s">
        <v>12</v>
      </c>
      <c r="F6" s="16" t="s">
        <v>11</v>
      </c>
      <c r="G6" s="16" t="s">
        <v>13</v>
      </c>
      <c r="H6" s="16" t="s">
        <v>11</v>
      </c>
      <c r="I6" s="16" t="s">
        <v>13</v>
      </c>
      <c r="J6" s="16" t="s">
        <v>11</v>
      </c>
      <c r="K6" s="16" t="s">
        <v>13</v>
      </c>
      <c r="L6" s="16" t="s">
        <v>11</v>
      </c>
      <c r="M6" s="16" t="s">
        <v>14</v>
      </c>
      <c r="N6" s="16" t="s">
        <v>11</v>
      </c>
      <c r="O6" s="16" t="s">
        <v>11</v>
      </c>
      <c r="P6" s="16" t="s">
        <v>15</v>
      </c>
      <c r="Q6" s="16" t="s">
        <v>11</v>
      </c>
      <c r="R6" s="16" t="s">
        <v>11</v>
      </c>
      <c r="S6" s="4"/>
    </row>
    <row r="7" spans="1:19" ht="15" customHeight="1" x14ac:dyDescent="0.25">
      <c r="A7" s="17">
        <v>1</v>
      </c>
      <c r="B7" s="17">
        <v>2</v>
      </c>
      <c r="C7" s="17">
        <v>3</v>
      </c>
      <c r="D7" s="17">
        <v>4</v>
      </c>
      <c r="E7" s="17">
        <v>5</v>
      </c>
      <c r="F7" s="17">
        <v>6</v>
      </c>
      <c r="G7" s="17">
        <v>7</v>
      </c>
      <c r="H7" s="17">
        <v>8</v>
      </c>
      <c r="I7" s="17">
        <v>9</v>
      </c>
      <c r="J7" s="17">
        <v>10</v>
      </c>
      <c r="K7" s="17">
        <v>11</v>
      </c>
      <c r="L7" s="17">
        <v>12</v>
      </c>
      <c r="M7" s="17">
        <v>13</v>
      </c>
      <c r="N7" s="17">
        <v>14</v>
      </c>
      <c r="O7" s="17">
        <v>15</v>
      </c>
      <c r="P7" s="17">
        <v>16</v>
      </c>
      <c r="Q7" s="17">
        <v>17</v>
      </c>
      <c r="R7" s="17">
        <v>18</v>
      </c>
      <c r="S7" s="4"/>
    </row>
    <row r="8" spans="1:19" ht="15" customHeight="1" x14ac:dyDescent="0.25">
      <c r="A8" s="121" t="s">
        <v>16</v>
      </c>
      <c r="B8" s="121"/>
      <c r="C8" s="18">
        <f>C10+C11+C12+C13+C14+C15+C16+C17+C18+C19+C20+C21+C22+C23+C24+C25+C26+C27+C28+C29+C30+C31+C32</f>
        <v>94173751.470000014</v>
      </c>
      <c r="D8" s="18">
        <f t="shared" ref="D8:R8" si="0">D10+D11+D12+D13+D14+D15+D16+D17+D18+D19+D20+D21+D22+D23+D24+D25+D26+D27+D28+D29+D30+D31+D32</f>
        <v>0</v>
      </c>
      <c r="E8" s="19">
        <f t="shared" si="0"/>
        <v>60</v>
      </c>
      <c r="F8" s="18">
        <f t="shared" si="0"/>
        <v>90827487.120000005</v>
      </c>
      <c r="G8" s="19">
        <f t="shared" si="0"/>
        <v>2590</v>
      </c>
      <c r="H8" s="18">
        <f t="shared" si="0"/>
        <v>3346264.35</v>
      </c>
      <c r="I8" s="19">
        <f t="shared" si="0"/>
        <v>0</v>
      </c>
      <c r="J8" s="18">
        <f t="shared" si="0"/>
        <v>0</v>
      </c>
      <c r="K8" s="19">
        <f t="shared" si="0"/>
        <v>0</v>
      </c>
      <c r="L8" s="18">
        <f t="shared" si="0"/>
        <v>0</v>
      </c>
      <c r="M8" s="19">
        <f t="shared" si="0"/>
        <v>0</v>
      </c>
      <c r="N8" s="18">
        <f t="shared" si="0"/>
        <v>0</v>
      </c>
      <c r="O8" s="18">
        <f t="shared" si="0"/>
        <v>0</v>
      </c>
      <c r="P8" s="18">
        <f t="shared" si="0"/>
        <v>0</v>
      </c>
      <c r="Q8" s="18">
        <f t="shared" si="0"/>
        <v>0</v>
      </c>
      <c r="R8" s="18">
        <f t="shared" si="0"/>
        <v>0</v>
      </c>
      <c r="S8" s="4"/>
    </row>
    <row r="9" spans="1:19" ht="15" customHeight="1" x14ac:dyDescent="0.25">
      <c r="A9" s="122" t="s">
        <v>17</v>
      </c>
      <c r="B9" s="122"/>
      <c r="C9" s="122"/>
      <c r="D9" s="122"/>
      <c r="E9" s="122"/>
      <c r="F9" s="122"/>
      <c r="G9" s="122"/>
      <c r="H9" s="122"/>
      <c r="I9" s="122"/>
      <c r="J9" s="122"/>
      <c r="K9" s="122"/>
      <c r="L9" s="122"/>
      <c r="M9" s="122"/>
      <c r="N9" s="122"/>
      <c r="O9" s="122"/>
      <c r="P9" s="122"/>
      <c r="Q9" s="122"/>
      <c r="R9" s="122"/>
      <c r="S9" s="4"/>
    </row>
    <row r="10" spans="1:19" ht="15" customHeight="1" x14ac:dyDescent="0.25">
      <c r="A10" s="16">
        <v>1</v>
      </c>
      <c r="B10" s="20" t="s">
        <v>63</v>
      </c>
      <c r="C10" s="21">
        <v>3037422.04</v>
      </c>
      <c r="D10" s="22">
        <v>0</v>
      </c>
      <c r="E10" s="16">
        <v>2</v>
      </c>
      <c r="F10" s="23">
        <f>C10</f>
        <v>3037422.04</v>
      </c>
      <c r="G10" s="16">
        <v>0</v>
      </c>
      <c r="H10" s="22">
        <v>0</v>
      </c>
      <c r="I10" s="16">
        <v>0</v>
      </c>
      <c r="J10" s="22">
        <v>0</v>
      </c>
      <c r="K10" s="16">
        <v>0</v>
      </c>
      <c r="L10" s="22">
        <v>0</v>
      </c>
      <c r="M10" s="16">
        <v>0</v>
      </c>
      <c r="N10" s="22">
        <v>0</v>
      </c>
      <c r="O10" s="22">
        <v>0</v>
      </c>
      <c r="P10" s="22">
        <v>0</v>
      </c>
      <c r="Q10" s="22">
        <v>0</v>
      </c>
      <c r="R10" s="22">
        <v>0</v>
      </c>
      <c r="S10" s="4"/>
    </row>
    <row r="11" spans="1:19" ht="15" customHeight="1" x14ac:dyDescent="0.25">
      <c r="A11" s="16">
        <v>2</v>
      </c>
      <c r="B11" s="20" t="s">
        <v>64</v>
      </c>
      <c r="C11" s="21">
        <v>3037422.02</v>
      </c>
      <c r="D11" s="22">
        <v>0</v>
      </c>
      <c r="E11" s="16">
        <v>2</v>
      </c>
      <c r="F11" s="23">
        <f t="shared" ref="F11:F27" si="1">C11</f>
        <v>3037422.02</v>
      </c>
      <c r="G11" s="16">
        <v>0</v>
      </c>
      <c r="H11" s="22">
        <v>0</v>
      </c>
      <c r="I11" s="16">
        <v>0</v>
      </c>
      <c r="J11" s="22">
        <v>0</v>
      </c>
      <c r="K11" s="16">
        <v>0</v>
      </c>
      <c r="L11" s="22">
        <v>0</v>
      </c>
      <c r="M11" s="16">
        <v>0</v>
      </c>
      <c r="N11" s="22">
        <v>0</v>
      </c>
      <c r="O11" s="22">
        <v>0</v>
      </c>
      <c r="P11" s="22">
        <v>0</v>
      </c>
      <c r="Q11" s="22">
        <v>0</v>
      </c>
      <c r="R11" s="22">
        <v>0</v>
      </c>
      <c r="S11" s="4"/>
    </row>
    <row r="12" spans="1:19" ht="15" customHeight="1" x14ac:dyDescent="0.25">
      <c r="A12" s="16">
        <v>3</v>
      </c>
      <c r="B12" s="20" t="s">
        <v>65</v>
      </c>
      <c r="C12" s="21">
        <v>6074844.0800000001</v>
      </c>
      <c r="D12" s="22">
        <v>0</v>
      </c>
      <c r="E12" s="16">
        <v>4</v>
      </c>
      <c r="F12" s="23">
        <f t="shared" si="1"/>
        <v>6074844.0800000001</v>
      </c>
      <c r="G12" s="16">
        <v>0</v>
      </c>
      <c r="H12" s="22">
        <v>0</v>
      </c>
      <c r="I12" s="16">
        <v>0</v>
      </c>
      <c r="J12" s="22">
        <v>0</v>
      </c>
      <c r="K12" s="16">
        <v>0</v>
      </c>
      <c r="L12" s="22">
        <v>0</v>
      </c>
      <c r="M12" s="16">
        <v>0</v>
      </c>
      <c r="N12" s="22">
        <v>0</v>
      </c>
      <c r="O12" s="22">
        <v>0</v>
      </c>
      <c r="P12" s="22">
        <v>0</v>
      </c>
      <c r="Q12" s="22">
        <v>0</v>
      </c>
      <c r="R12" s="22">
        <v>0</v>
      </c>
      <c r="S12" s="4"/>
    </row>
    <row r="13" spans="1:19" ht="15" customHeight="1" x14ac:dyDescent="0.25">
      <c r="A13" s="16">
        <v>4</v>
      </c>
      <c r="B13" s="20" t="s">
        <v>66</v>
      </c>
      <c r="C13" s="21">
        <v>3037422.03</v>
      </c>
      <c r="D13" s="22">
        <v>0</v>
      </c>
      <c r="E13" s="16">
        <v>2</v>
      </c>
      <c r="F13" s="23">
        <f t="shared" si="1"/>
        <v>3037422.03</v>
      </c>
      <c r="G13" s="16">
        <v>0</v>
      </c>
      <c r="H13" s="22">
        <v>0</v>
      </c>
      <c r="I13" s="16">
        <v>0</v>
      </c>
      <c r="J13" s="22">
        <v>0</v>
      </c>
      <c r="K13" s="16">
        <v>0</v>
      </c>
      <c r="L13" s="22">
        <v>0</v>
      </c>
      <c r="M13" s="16">
        <v>0</v>
      </c>
      <c r="N13" s="22">
        <v>0</v>
      </c>
      <c r="O13" s="22">
        <v>0</v>
      </c>
      <c r="P13" s="22">
        <v>0</v>
      </c>
      <c r="Q13" s="22">
        <v>0</v>
      </c>
      <c r="R13" s="22">
        <v>0</v>
      </c>
      <c r="S13" s="4"/>
    </row>
    <row r="14" spans="1:19" ht="15" customHeight="1" x14ac:dyDescent="0.25">
      <c r="A14" s="16">
        <v>5</v>
      </c>
      <c r="B14" s="20" t="s">
        <v>67</v>
      </c>
      <c r="C14" s="21">
        <v>3037422.04</v>
      </c>
      <c r="D14" s="22">
        <v>0</v>
      </c>
      <c r="E14" s="16">
        <v>2</v>
      </c>
      <c r="F14" s="23">
        <f t="shared" si="1"/>
        <v>3037422.04</v>
      </c>
      <c r="G14" s="16">
        <v>0</v>
      </c>
      <c r="H14" s="22">
        <v>0</v>
      </c>
      <c r="I14" s="16">
        <v>0</v>
      </c>
      <c r="J14" s="22">
        <v>0</v>
      </c>
      <c r="K14" s="16">
        <v>0</v>
      </c>
      <c r="L14" s="22">
        <v>0</v>
      </c>
      <c r="M14" s="16">
        <v>0</v>
      </c>
      <c r="N14" s="22">
        <v>0</v>
      </c>
      <c r="O14" s="22">
        <v>0</v>
      </c>
      <c r="P14" s="22">
        <v>0</v>
      </c>
      <c r="Q14" s="22">
        <v>0</v>
      </c>
      <c r="R14" s="22">
        <v>0</v>
      </c>
      <c r="S14" s="4"/>
    </row>
    <row r="15" spans="1:19" ht="15" customHeight="1" x14ac:dyDescent="0.25">
      <c r="A15" s="16">
        <v>6</v>
      </c>
      <c r="B15" s="20" t="s">
        <v>68</v>
      </c>
      <c r="C15" s="21">
        <v>3037422.02</v>
      </c>
      <c r="D15" s="22">
        <v>0</v>
      </c>
      <c r="E15" s="16">
        <v>2</v>
      </c>
      <c r="F15" s="23">
        <f t="shared" si="1"/>
        <v>3037422.02</v>
      </c>
      <c r="G15" s="16">
        <v>0</v>
      </c>
      <c r="H15" s="22">
        <v>0</v>
      </c>
      <c r="I15" s="16">
        <v>0</v>
      </c>
      <c r="J15" s="22">
        <v>0</v>
      </c>
      <c r="K15" s="16">
        <v>0</v>
      </c>
      <c r="L15" s="22">
        <v>0</v>
      </c>
      <c r="M15" s="16">
        <v>0</v>
      </c>
      <c r="N15" s="22">
        <v>0</v>
      </c>
      <c r="O15" s="22">
        <v>0</v>
      </c>
      <c r="P15" s="22">
        <v>0</v>
      </c>
      <c r="Q15" s="22">
        <v>0</v>
      </c>
      <c r="R15" s="22">
        <v>0</v>
      </c>
      <c r="S15" s="4"/>
    </row>
    <row r="16" spans="1:19" ht="15" customHeight="1" x14ac:dyDescent="0.25">
      <c r="A16" s="16">
        <v>7</v>
      </c>
      <c r="B16" s="20" t="s">
        <v>69</v>
      </c>
      <c r="C16" s="21">
        <v>9112266.0700000003</v>
      </c>
      <c r="D16" s="22">
        <v>0</v>
      </c>
      <c r="E16" s="16">
        <v>6</v>
      </c>
      <c r="F16" s="23">
        <f t="shared" si="1"/>
        <v>9112266.0700000003</v>
      </c>
      <c r="G16" s="16">
        <v>0</v>
      </c>
      <c r="H16" s="22">
        <v>0</v>
      </c>
      <c r="I16" s="16">
        <v>0</v>
      </c>
      <c r="J16" s="22">
        <v>0</v>
      </c>
      <c r="K16" s="16">
        <v>0</v>
      </c>
      <c r="L16" s="22">
        <v>0</v>
      </c>
      <c r="M16" s="16">
        <v>0</v>
      </c>
      <c r="N16" s="22">
        <v>0</v>
      </c>
      <c r="O16" s="22">
        <v>0</v>
      </c>
      <c r="P16" s="22">
        <v>0</v>
      </c>
      <c r="Q16" s="22">
        <v>0</v>
      </c>
      <c r="R16" s="22">
        <v>0</v>
      </c>
      <c r="S16" s="4"/>
    </row>
    <row r="17" spans="1:19" ht="15" customHeight="1" x14ac:dyDescent="0.25">
      <c r="A17" s="16">
        <v>8</v>
      </c>
      <c r="B17" s="20" t="s">
        <v>70</v>
      </c>
      <c r="C17" s="21">
        <v>4556133.04</v>
      </c>
      <c r="D17" s="22">
        <v>0</v>
      </c>
      <c r="E17" s="16">
        <v>3</v>
      </c>
      <c r="F17" s="23">
        <f t="shared" si="1"/>
        <v>4556133.04</v>
      </c>
      <c r="G17" s="16">
        <v>0</v>
      </c>
      <c r="H17" s="22">
        <v>0</v>
      </c>
      <c r="I17" s="16">
        <v>0</v>
      </c>
      <c r="J17" s="22">
        <v>0</v>
      </c>
      <c r="K17" s="16">
        <v>0</v>
      </c>
      <c r="L17" s="22">
        <v>0</v>
      </c>
      <c r="M17" s="16">
        <v>0</v>
      </c>
      <c r="N17" s="22">
        <v>0</v>
      </c>
      <c r="O17" s="22">
        <v>0</v>
      </c>
      <c r="P17" s="22">
        <v>0</v>
      </c>
      <c r="Q17" s="22">
        <v>0</v>
      </c>
      <c r="R17" s="22">
        <v>0</v>
      </c>
      <c r="S17" s="4"/>
    </row>
    <row r="18" spans="1:19" ht="15" customHeight="1" x14ac:dyDescent="0.25">
      <c r="A18" s="16">
        <v>9</v>
      </c>
      <c r="B18" s="20" t="s">
        <v>71</v>
      </c>
      <c r="C18" s="21">
        <v>4556133.0599999996</v>
      </c>
      <c r="D18" s="22">
        <v>0</v>
      </c>
      <c r="E18" s="16">
        <v>3</v>
      </c>
      <c r="F18" s="23">
        <f t="shared" si="1"/>
        <v>4556133.0599999996</v>
      </c>
      <c r="G18" s="16">
        <v>0</v>
      </c>
      <c r="H18" s="22">
        <v>0</v>
      </c>
      <c r="I18" s="16">
        <v>0</v>
      </c>
      <c r="J18" s="22">
        <v>0</v>
      </c>
      <c r="K18" s="16">
        <v>0</v>
      </c>
      <c r="L18" s="22">
        <v>0</v>
      </c>
      <c r="M18" s="16">
        <v>0</v>
      </c>
      <c r="N18" s="22">
        <v>0</v>
      </c>
      <c r="O18" s="22">
        <v>0</v>
      </c>
      <c r="P18" s="22">
        <v>0</v>
      </c>
      <c r="Q18" s="22">
        <v>0</v>
      </c>
      <c r="R18" s="22">
        <v>0</v>
      </c>
      <c r="S18" s="4"/>
    </row>
    <row r="19" spans="1:19" ht="15" customHeight="1" x14ac:dyDescent="0.25">
      <c r="A19" s="16">
        <v>10</v>
      </c>
      <c r="B19" s="66" t="s">
        <v>72</v>
      </c>
      <c r="C19" s="21">
        <v>3037422.03</v>
      </c>
      <c r="D19" s="22">
        <v>0</v>
      </c>
      <c r="E19" s="16">
        <v>2</v>
      </c>
      <c r="F19" s="23">
        <f t="shared" si="1"/>
        <v>3037422.03</v>
      </c>
      <c r="G19" s="16">
        <v>0</v>
      </c>
      <c r="H19" s="22">
        <v>0</v>
      </c>
      <c r="I19" s="16">
        <v>0</v>
      </c>
      <c r="J19" s="22">
        <v>0</v>
      </c>
      <c r="K19" s="16">
        <v>0</v>
      </c>
      <c r="L19" s="22">
        <v>0</v>
      </c>
      <c r="M19" s="16">
        <v>0</v>
      </c>
      <c r="N19" s="22">
        <v>0</v>
      </c>
      <c r="O19" s="22">
        <v>0</v>
      </c>
      <c r="P19" s="22">
        <v>0</v>
      </c>
      <c r="Q19" s="22">
        <v>0</v>
      </c>
      <c r="R19" s="22">
        <v>0</v>
      </c>
      <c r="S19" s="4"/>
    </row>
    <row r="20" spans="1:19" ht="15" customHeight="1" x14ac:dyDescent="0.25">
      <c r="A20" s="16">
        <v>11</v>
      </c>
      <c r="B20" s="20" t="s">
        <v>73</v>
      </c>
      <c r="C20" s="21">
        <v>4556133.04</v>
      </c>
      <c r="D20" s="22">
        <v>0</v>
      </c>
      <c r="E20" s="16">
        <v>3</v>
      </c>
      <c r="F20" s="23">
        <f t="shared" si="1"/>
        <v>4556133.04</v>
      </c>
      <c r="G20" s="16">
        <v>0</v>
      </c>
      <c r="H20" s="22">
        <v>0</v>
      </c>
      <c r="I20" s="16">
        <v>0</v>
      </c>
      <c r="J20" s="22">
        <v>0</v>
      </c>
      <c r="K20" s="16">
        <v>0</v>
      </c>
      <c r="L20" s="22">
        <v>0</v>
      </c>
      <c r="M20" s="16">
        <v>0</v>
      </c>
      <c r="N20" s="22">
        <v>0</v>
      </c>
      <c r="O20" s="22">
        <v>0</v>
      </c>
      <c r="P20" s="22">
        <v>0</v>
      </c>
      <c r="Q20" s="22">
        <v>0</v>
      </c>
      <c r="R20" s="22">
        <v>0</v>
      </c>
      <c r="S20" s="4"/>
    </row>
    <row r="21" spans="1:19" ht="15" customHeight="1" x14ac:dyDescent="0.25">
      <c r="A21" s="16">
        <v>12</v>
      </c>
      <c r="B21" s="20" t="s">
        <v>74</v>
      </c>
      <c r="C21" s="21">
        <v>9112266.1799999997</v>
      </c>
      <c r="D21" s="22">
        <v>0</v>
      </c>
      <c r="E21" s="16">
        <v>6</v>
      </c>
      <c r="F21" s="23">
        <f t="shared" si="1"/>
        <v>9112266.1799999997</v>
      </c>
      <c r="G21" s="16">
        <v>0</v>
      </c>
      <c r="H21" s="22">
        <v>0</v>
      </c>
      <c r="I21" s="16">
        <v>0</v>
      </c>
      <c r="J21" s="22">
        <v>0</v>
      </c>
      <c r="K21" s="16">
        <v>0</v>
      </c>
      <c r="L21" s="22">
        <v>0</v>
      </c>
      <c r="M21" s="16">
        <v>0</v>
      </c>
      <c r="N21" s="22">
        <v>0</v>
      </c>
      <c r="O21" s="22">
        <v>0</v>
      </c>
      <c r="P21" s="22">
        <v>0</v>
      </c>
      <c r="Q21" s="22">
        <v>0</v>
      </c>
      <c r="R21" s="22">
        <v>0</v>
      </c>
      <c r="S21" s="4"/>
    </row>
    <row r="22" spans="1:19" ht="15" customHeight="1" x14ac:dyDescent="0.25">
      <c r="A22" s="16">
        <v>13</v>
      </c>
      <c r="B22" s="20" t="s">
        <v>75</v>
      </c>
      <c r="C22" s="21">
        <v>6074844.04</v>
      </c>
      <c r="D22" s="22">
        <v>0</v>
      </c>
      <c r="E22" s="16">
        <v>4</v>
      </c>
      <c r="F22" s="23">
        <f t="shared" si="1"/>
        <v>6074844.04</v>
      </c>
      <c r="G22" s="16">
        <v>0</v>
      </c>
      <c r="H22" s="22">
        <v>0</v>
      </c>
      <c r="I22" s="16">
        <v>0</v>
      </c>
      <c r="J22" s="22">
        <v>0</v>
      </c>
      <c r="K22" s="16">
        <v>0</v>
      </c>
      <c r="L22" s="22">
        <v>0</v>
      </c>
      <c r="M22" s="16">
        <v>0</v>
      </c>
      <c r="N22" s="22">
        <v>0</v>
      </c>
      <c r="O22" s="22">
        <v>0</v>
      </c>
      <c r="P22" s="22">
        <v>0</v>
      </c>
      <c r="Q22" s="22">
        <v>0</v>
      </c>
      <c r="R22" s="22">
        <v>0</v>
      </c>
      <c r="S22" s="4"/>
    </row>
    <row r="23" spans="1:19" ht="15" customHeight="1" x14ac:dyDescent="0.25">
      <c r="A23" s="16">
        <v>14</v>
      </c>
      <c r="B23" s="20" t="s">
        <v>76</v>
      </c>
      <c r="C23" s="21">
        <v>3037432.7</v>
      </c>
      <c r="D23" s="22">
        <v>0</v>
      </c>
      <c r="E23" s="16">
        <v>2</v>
      </c>
      <c r="F23" s="23">
        <f t="shared" si="1"/>
        <v>3037432.7</v>
      </c>
      <c r="G23" s="16">
        <v>0</v>
      </c>
      <c r="H23" s="22">
        <v>0</v>
      </c>
      <c r="I23" s="16">
        <v>0</v>
      </c>
      <c r="J23" s="22">
        <v>0</v>
      </c>
      <c r="K23" s="16">
        <v>0</v>
      </c>
      <c r="L23" s="22">
        <v>0</v>
      </c>
      <c r="M23" s="16">
        <v>0</v>
      </c>
      <c r="N23" s="22">
        <v>0</v>
      </c>
      <c r="O23" s="22">
        <v>0</v>
      </c>
      <c r="P23" s="22">
        <v>0</v>
      </c>
      <c r="Q23" s="22">
        <v>0</v>
      </c>
      <c r="R23" s="22">
        <v>0</v>
      </c>
      <c r="S23" s="4"/>
    </row>
    <row r="24" spans="1:19" ht="15" customHeight="1" x14ac:dyDescent="0.25">
      <c r="A24" s="16">
        <v>15</v>
      </c>
      <c r="B24" s="20" t="s">
        <v>77</v>
      </c>
      <c r="C24" s="21">
        <v>3037422.02</v>
      </c>
      <c r="D24" s="22">
        <v>0</v>
      </c>
      <c r="E24" s="17">
        <v>2</v>
      </c>
      <c r="F24" s="23">
        <f t="shared" si="1"/>
        <v>3037422.02</v>
      </c>
      <c r="G24" s="16">
        <v>0</v>
      </c>
      <c r="H24" s="22">
        <v>0</v>
      </c>
      <c r="I24" s="16">
        <v>0</v>
      </c>
      <c r="J24" s="22">
        <v>0</v>
      </c>
      <c r="K24" s="16">
        <v>0</v>
      </c>
      <c r="L24" s="22">
        <v>0</v>
      </c>
      <c r="M24" s="16">
        <v>0</v>
      </c>
      <c r="N24" s="22">
        <v>0</v>
      </c>
      <c r="O24" s="22">
        <v>0</v>
      </c>
      <c r="P24" s="22">
        <v>0</v>
      </c>
      <c r="Q24" s="22">
        <v>0</v>
      </c>
      <c r="R24" s="22">
        <v>0</v>
      </c>
      <c r="S24" s="4"/>
    </row>
    <row r="25" spans="1:19" ht="15" customHeight="1" x14ac:dyDescent="0.25">
      <c r="A25" s="16">
        <v>16</v>
      </c>
      <c r="B25" s="20" t="s">
        <v>78</v>
      </c>
      <c r="C25" s="21">
        <v>3037422.02</v>
      </c>
      <c r="D25" s="22">
        <v>0</v>
      </c>
      <c r="E25" s="17">
        <v>2</v>
      </c>
      <c r="F25" s="23">
        <f t="shared" si="1"/>
        <v>3037422.02</v>
      </c>
      <c r="G25" s="16">
        <v>0</v>
      </c>
      <c r="H25" s="22">
        <v>0</v>
      </c>
      <c r="I25" s="16">
        <v>0</v>
      </c>
      <c r="J25" s="22">
        <v>0</v>
      </c>
      <c r="K25" s="16">
        <v>0</v>
      </c>
      <c r="L25" s="22">
        <v>0</v>
      </c>
      <c r="M25" s="16">
        <v>0</v>
      </c>
      <c r="N25" s="22">
        <v>0</v>
      </c>
      <c r="O25" s="22">
        <v>0</v>
      </c>
      <c r="P25" s="22">
        <v>0</v>
      </c>
      <c r="Q25" s="22">
        <v>0</v>
      </c>
      <c r="R25" s="22">
        <v>0</v>
      </c>
      <c r="S25" s="4"/>
    </row>
    <row r="26" spans="1:19" ht="15" customHeight="1" x14ac:dyDescent="0.25">
      <c r="A26" s="16">
        <v>17</v>
      </c>
      <c r="B26" s="66" t="s">
        <v>79</v>
      </c>
      <c r="C26" s="21">
        <v>3037422.03</v>
      </c>
      <c r="D26" s="22">
        <v>0</v>
      </c>
      <c r="E26" s="17">
        <v>2</v>
      </c>
      <c r="F26" s="23">
        <f t="shared" si="1"/>
        <v>3037422.03</v>
      </c>
      <c r="G26" s="16">
        <v>0</v>
      </c>
      <c r="H26" s="22">
        <v>0</v>
      </c>
      <c r="I26" s="16">
        <v>0</v>
      </c>
      <c r="J26" s="22">
        <v>0</v>
      </c>
      <c r="K26" s="16">
        <v>0</v>
      </c>
      <c r="L26" s="22">
        <v>0</v>
      </c>
      <c r="M26" s="16">
        <v>0</v>
      </c>
      <c r="N26" s="22">
        <v>0</v>
      </c>
      <c r="O26" s="22">
        <v>0</v>
      </c>
      <c r="P26" s="22">
        <v>0</v>
      </c>
      <c r="Q26" s="22">
        <v>0</v>
      </c>
      <c r="R26" s="22">
        <v>0</v>
      </c>
      <c r="S26" s="4"/>
    </row>
    <row r="27" spans="1:19" ht="15" customHeight="1" x14ac:dyDescent="0.25">
      <c r="A27" s="16">
        <v>18</v>
      </c>
      <c r="B27" s="66" t="s">
        <v>80</v>
      </c>
      <c r="C27" s="21">
        <v>6074844.0499999998</v>
      </c>
      <c r="D27" s="22">
        <v>0</v>
      </c>
      <c r="E27" s="17">
        <v>4</v>
      </c>
      <c r="F27" s="23">
        <f t="shared" si="1"/>
        <v>6074844.0499999998</v>
      </c>
      <c r="G27" s="16">
        <v>0</v>
      </c>
      <c r="H27" s="22">
        <v>0</v>
      </c>
      <c r="I27" s="16">
        <v>0</v>
      </c>
      <c r="J27" s="22">
        <v>0</v>
      </c>
      <c r="K27" s="16">
        <v>0</v>
      </c>
      <c r="L27" s="22">
        <v>0</v>
      </c>
      <c r="M27" s="16">
        <v>0</v>
      </c>
      <c r="N27" s="22">
        <v>0</v>
      </c>
      <c r="O27" s="22">
        <v>0</v>
      </c>
      <c r="P27" s="22">
        <v>0</v>
      </c>
      <c r="Q27" s="22">
        <v>0</v>
      </c>
      <c r="R27" s="22">
        <v>0</v>
      </c>
      <c r="S27" s="4"/>
    </row>
    <row r="28" spans="1:19" ht="15" customHeight="1" x14ac:dyDescent="0.25">
      <c r="A28" s="16">
        <v>19</v>
      </c>
      <c r="B28" s="66" t="s">
        <v>81</v>
      </c>
      <c r="C28" s="21">
        <v>684888.62</v>
      </c>
      <c r="D28" s="22">
        <v>0</v>
      </c>
      <c r="E28" s="17">
        <v>0</v>
      </c>
      <c r="F28" s="17">
        <v>0</v>
      </c>
      <c r="G28" s="17">
        <v>391</v>
      </c>
      <c r="H28" s="23">
        <f>C28</f>
        <v>684888.62</v>
      </c>
      <c r="I28" s="17">
        <v>0</v>
      </c>
      <c r="J28" s="22">
        <v>0</v>
      </c>
      <c r="K28" s="17">
        <v>0</v>
      </c>
      <c r="L28" s="22">
        <v>0</v>
      </c>
      <c r="M28" s="17">
        <v>0</v>
      </c>
      <c r="N28" s="22">
        <v>0</v>
      </c>
      <c r="O28" s="22">
        <v>0</v>
      </c>
      <c r="P28" s="22">
        <v>0</v>
      </c>
      <c r="Q28" s="22">
        <v>0</v>
      </c>
      <c r="R28" s="22">
        <v>0</v>
      </c>
      <c r="S28" s="4"/>
    </row>
    <row r="29" spans="1:19" ht="15" customHeight="1" x14ac:dyDescent="0.25">
      <c r="A29" s="25">
        <v>20</v>
      </c>
      <c r="B29" s="20" t="s">
        <v>82</v>
      </c>
      <c r="C29" s="21">
        <v>1159908.83</v>
      </c>
      <c r="D29" s="22">
        <v>0</v>
      </c>
      <c r="E29" s="17">
        <v>0</v>
      </c>
      <c r="F29" s="17">
        <v>0</v>
      </c>
      <c r="G29" s="17">
        <v>995</v>
      </c>
      <c r="H29" s="23">
        <f>C29</f>
        <v>1159908.83</v>
      </c>
      <c r="I29" s="17">
        <v>0</v>
      </c>
      <c r="J29" s="22">
        <v>0</v>
      </c>
      <c r="K29" s="17">
        <v>0</v>
      </c>
      <c r="L29" s="22">
        <v>0</v>
      </c>
      <c r="M29" s="16">
        <v>0</v>
      </c>
      <c r="N29" s="22">
        <v>0</v>
      </c>
      <c r="O29" s="22">
        <v>0</v>
      </c>
      <c r="P29" s="22">
        <v>0</v>
      </c>
      <c r="Q29" s="22">
        <v>0</v>
      </c>
      <c r="R29" s="22">
        <v>0</v>
      </c>
      <c r="S29" s="4"/>
    </row>
    <row r="30" spans="1:19" ht="15" customHeight="1" x14ac:dyDescent="0.25">
      <c r="A30" s="25">
        <v>21</v>
      </c>
      <c r="B30" s="20" t="s">
        <v>83</v>
      </c>
      <c r="C30" s="21">
        <v>1501466.9</v>
      </c>
      <c r="D30" s="22">
        <v>0</v>
      </c>
      <c r="E30" s="17">
        <v>0</v>
      </c>
      <c r="F30" s="17">
        <v>0</v>
      </c>
      <c r="G30" s="17">
        <v>1204</v>
      </c>
      <c r="H30" s="23">
        <f>C30</f>
        <v>1501466.9</v>
      </c>
      <c r="I30" s="17">
        <v>0</v>
      </c>
      <c r="J30" s="22">
        <v>0</v>
      </c>
      <c r="K30" s="17">
        <v>0</v>
      </c>
      <c r="L30" s="22">
        <v>0</v>
      </c>
      <c r="M30" s="17">
        <v>0</v>
      </c>
      <c r="N30" s="22">
        <v>0</v>
      </c>
      <c r="O30" s="22">
        <v>0</v>
      </c>
      <c r="P30" s="22">
        <v>0</v>
      </c>
      <c r="Q30" s="22">
        <v>0</v>
      </c>
      <c r="R30" s="22">
        <v>0</v>
      </c>
      <c r="S30" s="4"/>
    </row>
    <row r="31" spans="1:19" ht="15" customHeight="1" x14ac:dyDescent="0.25">
      <c r="A31" s="25">
        <v>22</v>
      </c>
      <c r="B31" s="20" t="s">
        <v>84</v>
      </c>
      <c r="C31" s="67">
        <f>8373710.73+316815.84+171093.01</f>
        <v>8861619.5800000001</v>
      </c>
      <c r="D31" s="22">
        <v>0</v>
      </c>
      <c r="E31" s="17">
        <v>6</v>
      </c>
      <c r="F31" s="22">
        <f>C31</f>
        <v>8861619.5800000001</v>
      </c>
      <c r="G31" s="16">
        <v>0</v>
      </c>
      <c r="H31" s="22">
        <v>0</v>
      </c>
      <c r="I31" s="16">
        <v>0</v>
      </c>
      <c r="J31" s="22">
        <v>0</v>
      </c>
      <c r="K31" s="16">
        <v>0</v>
      </c>
      <c r="L31" s="22">
        <v>0</v>
      </c>
      <c r="M31" s="16">
        <v>0</v>
      </c>
      <c r="N31" s="22">
        <v>0</v>
      </c>
      <c r="O31" s="22">
        <v>0</v>
      </c>
      <c r="P31" s="22">
        <v>0</v>
      </c>
      <c r="Q31" s="22">
        <v>0</v>
      </c>
      <c r="R31" s="22">
        <v>0</v>
      </c>
    </row>
    <row r="32" spans="1:19" ht="15" customHeight="1" x14ac:dyDescent="0.25">
      <c r="A32" s="25">
        <v>23</v>
      </c>
      <c r="B32" s="58" t="s">
        <v>85</v>
      </c>
      <c r="C32" s="67">
        <f>28515.5+50039.08+1395618.45</f>
        <v>1474173.03</v>
      </c>
      <c r="D32" s="22">
        <v>0</v>
      </c>
      <c r="E32" s="17">
        <v>1</v>
      </c>
      <c r="F32" s="22">
        <f>C32</f>
        <v>1474173.03</v>
      </c>
      <c r="G32" s="16">
        <v>0</v>
      </c>
      <c r="H32" s="22">
        <v>0</v>
      </c>
      <c r="I32" s="16">
        <v>0</v>
      </c>
      <c r="J32" s="22">
        <v>0</v>
      </c>
      <c r="K32" s="16">
        <v>0</v>
      </c>
      <c r="L32" s="22">
        <v>0</v>
      </c>
      <c r="M32" s="16">
        <v>0</v>
      </c>
      <c r="N32" s="22">
        <v>0</v>
      </c>
      <c r="O32" s="22">
        <v>0</v>
      </c>
      <c r="P32" s="22">
        <v>0</v>
      </c>
      <c r="Q32" s="22">
        <v>0</v>
      </c>
      <c r="R32" s="22">
        <v>0</v>
      </c>
    </row>
    <row r="33" spans="1:19" ht="15" customHeight="1" x14ac:dyDescent="0.25">
      <c r="A33" s="25"/>
      <c r="B33" s="27" t="s">
        <v>18</v>
      </c>
      <c r="C33" s="18">
        <f>SUM(C10:C32)</f>
        <v>94173751.470000014</v>
      </c>
      <c r="D33" s="18">
        <f t="shared" ref="D33:R33" si="2">SUM(D10:D32)</f>
        <v>0</v>
      </c>
      <c r="E33" s="19">
        <f t="shared" si="2"/>
        <v>60</v>
      </c>
      <c r="F33" s="18">
        <f t="shared" si="2"/>
        <v>90827487.120000005</v>
      </c>
      <c r="G33" s="19">
        <f t="shared" si="2"/>
        <v>2590</v>
      </c>
      <c r="H33" s="18">
        <f t="shared" si="2"/>
        <v>3346264.35</v>
      </c>
      <c r="I33" s="19">
        <f t="shared" si="2"/>
        <v>0</v>
      </c>
      <c r="J33" s="18">
        <f t="shared" si="2"/>
        <v>0</v>
      </c>
      <c r="K33" s="19">
        <v>0</v>
      </c>
      <c r="L33" s="18">
        <f t="shared" si="2"/>
        <v>0</v>
      </c>
      <c r="M33" s="19">
        <f t="shared" si="2"/>
        <v>0</v>
      </c>
      <c r="N33" s="18">
        <f t="shared" si="2"/>
        <v>0</v>
      </c>
      <c r="O33" s="18">
        <f t="shared" si="2"/>
        <v>0</v>
      </c>
      <c r="P33" s="18">
        <f t="shared" si="2"/>
        <v>0</v>
      </c>
      <c r="Q33" s="18">
        <f t="shared" si="2"/>
        <v>0</v>
      </c>
      <c r="R33" s="18">
        <f t="shared" si="2"/>
        <v>0</v>
      </c>
    </row>
    <row r="34" spans="1:19" x14ac:dyDescent="0.25">
      <c r="A34" s="5"/>
      <c r="B34" s="6"/>
      <c r="C34" s="7"/>
      <c r="D34" s="7"/>
      <c r="E34" s="8"/>
      <c r="F34" s="7"/>
      <c r="G34" s="8"/>
      <c r="H34" s="7"/>
      <c r="I34" s="8"/>
      <c r="J34" s="7"/>
      <c r="K34" s="8"/>
      <c r="L34" s="7"/>
      <c r="M34" s="8"/>
      <c r="N34" s="7"/>
      <c r="O34" s="7"/>
      <c r="P34" s="7"/>
      <c r="Q34" s="7"/>
      <c r="R34" s="7"/>
      <c r="S34" s="114" t="s">
        <v>100</v>
      </c>
    </row>
    <row r="35" spans="1:19" x14ac:dyDescent="0.25">
      <c r="A35" s="5"/>
      <c r="B35" s="6"/>
      <c r="C35" s="7"/>
      <c r="D35" s="7"/>
      <c r="E35" s="8"/>
      <c r="F35" s="7"/>
      <c r="G35" s="8"/>
      <c r="H35" s="7"/>
      <c r="I35" s="8"/>
      <c r="J35" s="7"/>
      <c r="K35" s="8"/>
      <c r="L35" s="7"/>
      <c r="M35" s="8"/>
      <c r="N35" s="7"/>
      <c r="O35" s="7"/>
      <c r="P35" s="7"/>
      <c r="Q35" s="7"/>
      <c r="R35" s="7"/>
    </row>
    <row r="36" spans="1:19" x14ac:dyDescent="0.25">
      <c r="A36" s="63" t="s">
        <v>89</v>
      </c>
      <c r="B36" s="28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</row>
    <row r="37" spans="1:19" x14ac:dyDescent="0.25">
      <c r="A37" s="29"/>
      <c r="B37" s="30"/>
      <c r="C37" s="31"/>
      <c r="D37" s="32"/>
      <c r="E37" s="33"/>
      <c r="F37" s="32"/>
      <c r="G37" s="33"/>
      <c r="H37" s="32"/>
      <c r="I37" s="34"/>
      <c r="J37" s="32"/>
      <c r="K37" s="34"/>
      <c r="L37" s="32"/>
      <c r="M37" s="34"/>
      <c r="N37" s="32"/>
      <c r="O37" s="32"/>
      <c r="P37" s="32"/>
      <c r="Q37" s="32"/>
      <c r="R37" s="32"/>
    </row>
    <row r="38" spans="1:19" x14ac:dyDescent="0.25">
      <c r="A38" s="35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</row>
    <row r="39" spans="1:19" x14ac:dyDescent="0.25">
      <c r="A39" s="35"/>
      <c r="B39" s="36" t="s">
        <v>19</v>
      </c>
      <c r="C39" s="36"/>
      <c r="D39" s="36"/>
      <c r="E39" s="36"/>
      <c r="F39" s="36"/>
      <c r="G39" s="36"/>
      <c r="H39" s="36"/>
      <c r="I39" s="36"/>
      <c r="J39" s="36" t="s">
        <v>19</v>
      </c>
      <c r="K39" s="37"/>
      <c r="L39" s="36"/>
      <c r="M39" s="35"/>
      <c r="N39" s="36"/>
      <c r="O39" s="35"/>
      <c r="P39" s="35"/>
      <c r="Q39" s="35"/>
      <c r="R39" s="35"/>
    </row>
    <row r="40" spans="1:19" x14ac:dyDescent="0.25">
      <c r="A40" s="35"/>
      <c r="B40" s="36" t="s">
        <v>20</v>
      </c>
      <c r="C40" s="36"/>
      <c r="D40" s="36"/>
      <c r="E40" s="36"/>
      <c r="F40" s="36"/>
      <c r="G40" s="36"/>
      <c r="H40" s="36"/>
      <c r="I40" s="36"/>
      <c r="J40" s="94" t="s">
        <v>97</v>
      </c>
      <c r="K40" s="94"/>
      <c r="L40" s="95"/>
      <c r="M40" s="95"/>
      <c r="N40" s="95"/>
      <c r="O40" s="95"/>
      <c r="P40" s="95"/>
      <c r="Q40" s="95"/>
      <c r="R40" s="95"/>
      <c r="S40" s="96"/>
    </row>
    <row r="41" spans="1:19" x14ac:dyDescent="0.25">
      <c r="A41" s="35"/>
      <c r="B41" s="38" t="s">
        <v>21</v>
      </c>
      <c r="C41" s="38"/>
      <c r="D41" s="38"/>
      <c r="E41" s="38"/>
      <c r="F41" s="38"/>
      <c r="G41" s="38"/>
      <c r="H41" s="38"/>
      <c r="I41" s="38"/>
      <c r="J41" s="38" t="s">
        <v>94</v>
      </c>
      <c r="K41" s="38"/>
      <c r="L41" s="95"/>
      <c r="M41" s="95"/>
      <c r="N41" s="95"/>
      <c r="O41" s="95"/>
      <c r="P41" s="95" t="s">
        <v>95</v>
      </c>
      <c r="Q41" s="95"/>
      <c r="R41" s="95" t="s">
        <v>98</v>
      </c>
      <c r="S41" s="96"/>
    </row>
    <row r="42" spans="1:19" ht="15.75" x14ac:dyDescent="0.25">
      <c r="B42" s="10"/>
      <c r="C42" s="10"/>
      <c r="D42" s="10"/>
      <c r="E42" s="10"/>
      <c r="F42" s="10"/>
      <c r="G42" s="10"/>
      <c r="H42" s="10"/>
      <c r="I42" s="10"/>
    </row>
    <row r="43" spans="1:19" ht="15.75" x14ac:dyDescent="0.25">
      <c r="B43" s="10"/>
      <c r="C43" s="10"/>
      <c r="D43" s="10"/>
      <c r="E43" s="10"/>
      <c r="F43" s="10"/>
      <c r="G43" s="10"/>
      <c r="H43" s="10"/>
      <c r="I43" s="10"/>
    </row>
    <row r="44" spans="1:19" ht="15.75" x14ac:dyDescent="0.25">
      <c r="E44" s="10"/>
      <c r="F44" s="10"/>
      <c r="G44" s="10"/>
      <c r="H44" s="10"/>
      <c r="I44" s="10"/>
    </row>
  </sheetData>
  <mergeCells count="15">
    <mergeCell ref="A8:B8"/>
    <mergeCell ref="A9:R9"/>
    <mergeCell ref="O1:R1"/>
    <mergeCell ref="O2:R2"/>
    <mergeCell ref="A3:R3"/>
    <mergeCell ref="A4:A6"/>
    <mergeCell ref="B4:B6"/>
    <mergeCell ref="C4:C5"/>
    <mergeCell ref="D4:N4"/>
    <mergeCell ref="O4:R4"/>
    <mergeCell ref="E5:F5"/>
    <mergeCell ref="G5:H5"/>
    <mergeCell ref="I5:J5"/>
    <mergeCell ref="K5:L5"/>
    <mergeCell ref="M5:N5"/>
  </mergeCells>
  <pageMargins left="0.23622047244094491" right="0.23622047244094491" top="0.28000000000000003" bottom="0.38" header="0.2" footer="0.31496062992125984"/>
  <pageSetup paperSize="9" scale="77" fitToHeight="2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2"/>
  <sheetViews>
    <sheetView zoomScale="66" zoomScaleNormal="66" workbookViewId="0">
      <selection activeCell="L2" sqref="L2:S2"/>
    </sheetView>
  </sheetViews>
  <sheetFormatPr defaultRowHeight="15" x14ac:dyDescent="0.25"/>
  <cols>
    <col min="1" max="1" width="4.28515625" customWidth="1"/>
    <col min="2" max="2" width="32" customWidth="1"/>
    <col min="4" max="4" width="6.42578125" customWidth="1"/>
    <col min="6" max="6" width="5.42578125" customWidth="1"/>
    <col min="7" max="7" width="5.7109375" customWidth="1"/>
    <col min="10" max="10" width="9.85546875" customWidth="1"/>
    <col min="12" max="12" width="13" customWidth="1"/>
    <col min="13" max="13" width="11" customWidth="1"/>
    <col min="14" max="15" width="11.140625" customWidth="1"/>
    <col min="19" max="19" width="13.5703125" customWidth="1"/>
  </cols>
  <sheetData>
    <row r="1" spans="1:19" x14ac:dyDescent="0.25">
      <c r="L1" s="62"/>
      <c r="M1" s="62"/>
      <c r="N1" s="62"/>
      <c r="O1" s="62"/>
      <c r="P1" s="123" t="s">
        <v>88</v>
      </c>
      <c r="Q1" s="123"/>
      <c r="R1" s="123"/>
      <c r="S1" s="123"/>
    </row>
    <row r="2" spans="1:19" x14ac:dyDescent="0.25">
      <c r="I2" s="11"/>
      <c r="J2" s="11"/>
      <c r="K2" s="11"/>
      <c r="L2" s="147" t="s">
        <v>106</v>
      </c>
      <c r="M2" s="147"/>
      <c r="N2" s="147"/>
      <c r="O2" s="147"/>
      <c r="P2" s="147"/>
      <c r="Q2" s="147"/>
      <c r="R2" s="147"/>
      <c r="S2" s="147"/>
    </row>
    <row r="3" spans="1:19" ht="30" customHeight="1" x14ac:dyDescent="0.3">
      <c r="I3" s="11"/>
      <c r="J3" s="11"/>
      <c r="K3" s="11"/>
      <c r="L3" s="12"/>
      <c r="M3" s="12"/>
      <c r="N3" s="12"/>
      <c r="O3" s="12"/>
      <c r="P3" s="146" t="s">
        <v>101</v>
      </c>
      <c r="Q3" s="146"/>
      <c r="R3" s="146"/>
      <c r="S3" s="146"/>
    </row>
    <row r="4" spans="1:19" ht="32.25" customHeight="1" thickBot="1" x14ac:dyDescent="0.3">
      <c r="A4" s="148" t="s">
        <v>91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</row>
    <row r="5" spans="1:19" ht="21.75" customHeight="1" x14ac:dyDescent="0.25">
      <c r="A5" s="149" t="s">
        <v>22</v>
      </c>
      <c r="B5" s="152" t="s">
        <v>0</v>
      </c>
      <c r="C5" s="155" t="s">
        <v>23</v>
      </c>
      <c r="D5" s="156"/>
      <c r="E5" s="157" t="s">
        <v>24</v>
      </c>
      <c r="F5" s="157" t="s">
        <v>25</v>
      </c>
      <c r="G5" s="157" t="s">
        <v>26</v>
      </c>
      <c r="H5" s="160" t="s">
        <v>27</v>
      </c>
      <c r="I5" s="161" t="s">
        <v>28</v>
      </c>
      <c r="J5" s="162"/>
      <c r="K5" s="160" t="s">
        <v>29</v>
      </c>
      <c r="L5" s="161" t="s">
        <v>30</v>
      </c>
      <c r="M5" s="163"/>
      <c r="N5" s="163"/>
      <c r="O5" s="163"/>
      <c r="P5" s="162"/>
      <c r="Q5" s="160" t="s">
        <v>31</v>
      </c>
      <c r="R5" s="160" t="s">
        <v>32</v>
      </c>
      <c r="S5" s="143" t="s">
        <v>33</v>
      </c>
    </row>
    <row r="6" spans="1:19" x14ac:dyDescent="0.25">
      <c r="A6" s="150"/>
      <c r="B6" s="153"/>
      <c r="C6" s="137" t="s">
        <v>34</v>
      </c>
      <c r="D6" s="137" t="s">
        <v>61</v>
      </c>
      <c r="E6" s="158"/>
      <c r="F6" s="158"/>
      <c r="G6" s="158"/>
      <c r="H6" s="138"/>
      <c r="I6" s="137" t="s">
        <v>35</v>
      </c>
      <c r="J6" s="137" t="s">
        <v>36</v>
      </c>
      <c r="K6" s="138"/>
      <c r="L6" s="137" t="s">
        <v>35</v>
      </c>
      <c r="M6" s="140" t="s">
        <v>37</v>
      </c>
      <c r="N6" s="141"/>
      <c r="O6" s="141"/>
      <c r="P6" s="142"/>
      <c r="Q6" s="138"/>
      <c r="R6" s="138"/>
      <c r="S6" s="144"/>
    </row>
    <row r="7" spans="1:19" ht="137.25" customHeight="1" x14ac:dyDescent="0.25">
      <c r="A7" s="150"/>
      <c r="B7" s="153"/>
      <c r="C7" s="138"/>
      <c r="D7" s="138"/>
      <c r="E7" s="158"/>
      <c r="F7" s="158"/>
      <c r="G7" s="158"/>
      <c r="H7" s="139"/>
      <c r="I7" s="139"/>
      <c r="J7" s="139"/>
      <c r="K7" s="139"/>
      <c r="L7" s="139"/>
      <c r="M7" s="39" t="s">
        <v>38</v>
      </c>
      <c r="N7" s="39" t="s">
        <v>39</v>
      </c>
      <c r="O7" s="39" t="s">
        <v>40</v>
      </c>
      <c r="P7" s="39" t="s">
        <v>41</v>
      </c>
      <c r="Q7" s="139"/>
      <c r="R7" s="139"/>
      <c r="S7" s="144"/>
    </row>
    <row r="8" spans="1:19" ht="18" customHeight="1" x14ac:dyDescent="0.25">
      <c r="A8" s="151"/>
      <c r="B8" s="154"/>
      <c r="C8" s="139"/>
      <c r="D8" s="139"/>
      <c r="E8" s="159"/>
      <c r="F8" s="159"/>
      <c r="G8" s="159"/>
      <c r="H8" s="25" t="s">
        <v>42</v>
      </c>
      <c r="I8" s="25" t="s">
        <v>42</v>
      </c>
      <c r="J8" s="25" t="s">
        <v>42</v>
      </c>
      <c r="K8" s="25" t="s">
        <v>43</v>
      </c>
      <c r="L8" s="25" t="s">
        <v>11</v>
      </c>
      <c r="M8" s="25" t="s">
        <v>11</v>
      </c>
      <c r="N8" s="25" t="s">
        <v>11</v>
      </c>
      <c r="O8" s="25" t="s">
        <v>11</v>
      </c>
      <c r="P8" s="25" t="s">
        <v>11</v>
      </c>
      <c r="Q8" s="25" t="s">
        <v>44</v>
      </c>
      <c r="R8" s="25" t="s">
        <v>44</v>
      </c>
      <c r="S8" s="145"/>
    </row>
    <row r="9" spans="1:19" x14ac:dyDescent="0.25">
      <c r="A9" s="41">
        <v>1</v>
      </c>
      <c r="B9" s="42">
        <v>2</v>
      </c>
      <c r="C9" s="42">
        <v>3</v>
      </c>
      <c r="D9" s="42">
        <v>4</v>
      </c>
      <c r="E9" s="42">
        <v>5</v>
      </c>
      <c r="F9" s="42">
        <v>6</v>
      </c>
      <c r="G9" s="42">
        <v>7</v>
      </c>
      <c r="H9" s="42">
        <v>8</v>
      </c>
      <c r="I9" s="42">
        <v>9</v>
      </c>
      <c r="J9" s="42">
        <v>10</v>
      </c>
      <c r="K9" s="42">
        <v>11</v>
      </c>
      <c r="L9" s="42">
        <v>12</v>
      </c>
      <c r="M9" s="42">
        <v>13</v>
      </c>
      <c r="N9" s="42">
        <v>14</v>
      </c>
      <c r="O9" s="42">
        <v>15</v>
      </c>
      <c r="P9" s="42">
        <v>16</v>
      </c>
      <c r="Q9" s="42">
        <v>17</v>
      </c>
      <c r="R9" s="42">
        <v>18</v>
      </c>
      <c r="S9" s="43">
        <v>19</v>
      </c>
    </row>
    <row r="10" spans="1:19" ht="15" customHeight="1" x14ac:dyDescent="0.25">
      <c r="A10" s="132" t="s">
        <v>45</v>
      </c>
      <c r="B10" s="133"/>
      <c r="C10" s="42" t="s">
        <v>46</v>
      </c>
      <c r="D10" s="42" t="s">
        <v>46</v>
      </c>
      <c r="E10" s="42" t="s">
        <v>46</v>
      </c>
      <c r="F10" s="42" t="s">
        <v>46</v>
      </c>
      <c r="G10" s="42" t="s">
        <v>46</v>
      </c>
      <c r="H10" s="44">
        <f t="shared" ref="H10:O10" si="0">H35</f>
        <v>157741.79999999999</v>
      </c>
      <c r="I10" s="44">
        <f t="shared" si="0"/>
        <v>138424.99999999997</v>
      </c>
      <c r="J10" s="44">
        <f t="shared" si="0"/>
        <v>123416.40000000001</v>
      </c>
      <c r="K10" s="45">
        <f t="shared" si="0"/>
        <v>5867</v>
      </c>
      <c r="L10" s="46">
        <f t="shared" si="0"/>
        <v>94173751.470000014</v>
      </c>
      <c r="M10" s="46">
        <f t="shared" si="0"/>
        <v>48895011.753111988</v>
      </c>
      <c r="N10" s="46">
        <f t="shared" si="0"/>
        <v>22639369.860000003</v>
      </c>
      <c r="O10" s="46">
        <f t="shared" si="0"/>
        <v>22639369.860000003</v>
      </c>
      <c r="P10" s="42">
        <v>0</v>
      </c>
      <c r="Q10" s="42" t="s">
        <v>46</v>
      </c>
      <c r="R10" s="42" t="s">
        <v>46</v>
      </c>
      <c r="S10" s="43" t="s">
        <v>46</v>
      </c>
    </row>
    <row r="11" spans="1:19" ht="15" customHeight="1" thickBot="1" x14ac:dyDescent="0.3">
      <c r="A11" s="134"/>
      <c r="B11" s="135"/>
      <c r="C11" s="135"/>
      <c r="D11" s="135"/>
      <c r="E11" s="135"/>
      <c r="F11" s="135"/>
      <c r="G11" s="135"/>
      <c r="H11" s="135"/>
      <c r="I11" s="135"/>
      <c r="J11" s="135"/>
      <c r="K11" s="135"/>
      <c r="L11" s="135"/>
      <c r="M11" s="135"/>
      <c r="N11" s="135"/>
      <c r="O11" s="135"/>
      <c r="P11" s="135"/>
      <c r="Q11" s="135"/>
      <c r="R11" s="135"/>
      <c r="S11" s="136"/>
    </row>
    <row r="12" spans="1:19" ht="15" customHeight="1" x14ac:dyDescent="0.25">
      <c r="A12" s="40">
        <v>1</v>
      </c>
      <c r="B12" s="69" t="s">
        <v>63</v>
      </c>
      <c r="C12" s="40">
        <v>1971</v>
      </c>
      <c r="D12" s="70"/>
      <c r="E12" s="70" t="s">
        <v>47</v>
      </c>
      <c r="F12" s="70">
        <v>9</v>
      </c>
      <c r="G12" s="70">
        <v>2</v>
      </c>
      <c r="H12" s="71">
        <v>3827.8</v>
      </c>
      <c r="I12" s="71">
        <v>3814.1</v>
      </c>
      <c r="J12" s="71">
        <f>3814.1-338</f>
        <v>3476.1</v>
      </c>
      <c r="K12" s="72">
        <v>204</v>
      </c>
      <c r="L12" s="73">
        <v>3037422.04</v>
      </c>
      <c r="M12" s="115">
        <v>1577029.52</v>
      </c>
      <c r="N12" s="116">
        <f>ROUND(((L12-M12)/2),2)</f>
        <v>730196.26</v>
      </c>
      <c r="O12" s="116">
        <f>N12</f>
        <v>730196.26</v>
      </c>
      <c r="P12" s="70">
        <v>0</v>
      </c>
      <c r="Q12" s="74">
        <f>L12/I12</f>
        <v>796.36665006161354</v>
      </c>
      <c r="R12" s="40">
        <v>6103</v>
      </c>
      <c r="S12" s="75" t="s">
        <v>48</v>
      </c>
    </row>
    <row r="13" spans="1:19" ht="15" customHeight="1" x14ac:dyDescent="0.25">
      <c r="A13" s="25">
        <v>2</v>
      </c>
      <c r="B13" s="20" t="s">
        <v>64</v>
      </c>
      <c r="C13" s="25">
        <v>1972</v>
      </c>
      <c r="D13" s="42"/>
      <c r="E13" s="42" t="s">
        <v>47</v>
      </c>
      <c r="F13" s="42">
        <v>9</v>
      </c>
      <c r="G13" s="42">
        <v>2</v>
      </c>
      <c r="H13" s="48">
        <f>3838.8+610</f>
        <v>4448.8</v>
      </c>
      <c r="I13" s="48">
        <v>3838.8</v>
      </c>
      <c r="J13" s="48">
        <f>I13-545.1</f>
        <v>3293.7000000000003</v>
      </c>
      <c r="K13" s="49">
        <v>177</v>
      </c>
      <c r="L13" s="21">
        <v>3037422.02</v>
      </c>
      <c r="M13" s="117">
        <v>1577029.52</v>
      </c>
      <c r="N13" s="46">
        <f t="shared" ref="N13:N34" si="1">ROUND(((L13-M13)/2),2)</f>
        <v>730196.25</v>
      </c>
      <c r="O13" s="46">
        <f t="shared" ref="O13:O33" si="2">N13</f>
        <v>730196.25</v>
      </c>
      <c r="P13" s="42">
        <v>0</v>
      </c>
      <c r="Q13" s="50">
        <f t="shared" ref="Q13:Q34" si="3">L13/I13</f>
        <v>791.24258101490045</v>
      </c>
      <c r="R13" s="25">
        <v>6103</v>
      </c>
      <c r="S13" s="47" t="s">
        <v>48</v>
      </c>
    </row>
    <row r="14" spans="1:19" ht="15" customHeight="1" x14ac:dyDescent="0.25">
      <c r="A14" s="25">
        <v>3</v>
      </c>
      <c r="B14" s="20" t="s">
        <v>65</v>
      </c>
      <c r="C14" s="25">
        <v>1973</v>
      </c>
      <c r="D14" s="42"/>
      <c r="E14" s="42" t="s">
        <v>47</v>
      </c>
      <c r="F14" s="42">
        <v>9</v>
      </c>
      <c r="G14" s="42">
        <v>6</v>
      </c>
      <c r="H14" s="48">
        <f>11217.1+1806.2</f>
        <v>13023.300000000001</v>
      </c>
      <c r="I14" s="48">
        <v>11010.8</v>
      </c>
      <c r="J14" s="48">
        <f>I14-1096.6</f>
        <v>9914.1999999999989</v>
      </c>
      <c r="K14" s="49">
        <v>557</v>
      </c>
      <c r="L14" s="21">
        <v>6074844.0800000001</v>
      </c>
      <c r="M14" s="117">
        <v>3154059.04</v>
      </c>
      <c r="N14" s="46">
        <f t="shared" si="1"/>
        <v>1460392.52</v>
      </c>
      <c r="O14" s="46">
        <f t="shared" si="2"/>
        <v>1460392.52</v>
      </c>
      <c r="P14" s="42">
        <v>0</v>
      </c>
      <c r="Q14" s="50">
        <f t="shared" si="3"/>
        <v>551.71686707596177</v>
      </c>
      <c r="R14" s="25">
        <v>6103</v>
      </c>
      <c r="S14" s="47" t="s">
        <v>48</v>
      </c>
    </row>
    <row r="15" spans="1:19" ht="15" customHeight="1" x14ac:dyDescent="0.25">
      <c r="A15" s="25">
        <v>4</v>
      </c>
      <c r="B15" s="20" t="s">
        <v>66</v>
      </c>
      <c r="C15" s="25">
        <v>1973</v>
      </c>
      <c r="D15" s="42"/>
      <c r="E15" s="42" t="s">
        <v>47</v>
      </c>
      <c r="F15" s="42">
        <v>9</v>
      </c>
      <c r="G15" s="42">
        <v>4</v>
      </c>
      <c r="H15" s="48">
        <f>7516.2+1319.9</f>
        <v>8836.1</v>
      </c>
      <c r="I15" s="48">
        <v>7516.2</v>
      </c>
      <c r="J15" s="48">
        <f>I15-897.5</f>
        <v>6618.7</v>
      </c>
      <c r="K15" s="49">
        <v>314</v>
      </c>
      <c r="L15" s="21">
        <v>3037422.03</v>
      </c>
      <c r="M15" s="117">
        <v>1577029.51</v>
      </c>
      <c r="N15" s="46">
        <f t="shared" si="1"/>
        <v>730196.26</v>
      </c>
      <c r="O15" s="46">
        <f t="shared" si="2"/>
        <v>730196.26</v>
      </c>
      <c r="P15" s="42">
        <v>0</v>
      </c>
      <c r="Q15" s="50">
        <f t="shared" si="3"/>
        <v>404.11671190229106</v>
      </c>
      <c r="R15" s="25">
        <v>6103</v>
      </c>
      <c r="S15" s="47" t="s">
        <v>48</v>
      </c>
    </row>
    <row r="16" spans="1:19" ht="15" customHeight="1" x14ac:dyDescent="0.25">
      <c r="A16" s="25">
        <v>5</v>
      </c>
      <c r="B16" s="20" t="s">
        <v>67</v>
      </c>
      <c r="C16" s="25">
        <v>1974</v>
      </c>
      <c r="D16" s="42"/>
      <c r="E16" s="42" t="s">
        <v>47</v>
      </c>
      <c r="F16" s="42">
        <v>9</v>
      </c>
      <c r="G16" s="42">
        <v>2</v>
      </c>
      <c r="H16" s="68">
        <v>4344</v>
      </c>
      <c r="I16" s="68">
        <v>3837</v>
      </c>
      <c r="J16" s="48">
        <f>I16-311.7</f>
        <v>3525.3</v>
      </c>
      <c r="K16" s="49">
        <v>131</v>
      </c>
      <c r="L16" s="21">
        <v>3037422.04</v>
      </c>
      <c r="M16" s="117">
        <f>ROUND((51.92%*L16),2)</f>
        <v>1577029.52</v>
      </c>
      <c r="N16" s="46">
        <f t="shared" si="1"/>
        <v>730196.26</v>
      </c>
      <c r="O16" s="46">
        <f t="shared" si="2"/>
        <v>730196.26</v>
      </c>
      <c r="P16" s="42">
        <v>0</v>
      </c>
      <c r="Q16" s="50">
        <f t="shared" si="3"/>
        <v>791.61377117539746</v>
      </c>
      <c r="R16" s="25">
        <v>6103</v>
      </c>
      <c r="S16" s="47" t="s">
        <v>48</v>
      </c>
    </row>
    <row r="17" spans="1:19" ht="15" customHeight="1" x14ac:dyDescent="0.25">
      <c r="A17" s="25">
        <v>6</v>
      </c>
      <c r="B17" s="20" t="s">
        <v>68</v>
      </c>
      <c r="C17" s="25">
        <v>1974</v>
      </c>
      <c r="D17" s="42"/>
      <c r="E17" s="42" t="s">
        <v>47</v>
      </c>
      <c r="F17" s="42">
        <v>9</v>
      </c>
      <c r="G17" s="42">
        <v>2</v>
      </c>
      <c r="H17" s="48">
        <f>3860.8+451.9+334</f>
        <v>4646.7</v>
      </c>
      <c r="I17" s="48">
        <v>3860.8</v>
      </c>
      <c r="J17" s="48">
        <f>I17-555</f>
        <v>3305.8</v>
      </c>
      <c r="K17" s="49">
        <v>169</v>
      </c>
      <c r="L17" s="21">
        <v>3037422.02</v>
      </c>
      <c r="M17" s="117">
        <v>1577029.52</v>
      </c>
      <c r="N17" s="46">
        <f t="shared" si="1"/>
        <v>730196.25</v>
      </c>
      <c r="O17" s="46">
        <f t="shared" si="2"/>
        <v>730196.25</v>
      </c>
      <c r="P17" s="42">
        <v>0</v>
      </c>
      <c r="Q17" s="50">
        <f t="shared" si="3"/>
        <v>786.733842726896</v>
      </c>
      <c r="R17" s="25">
        <v>6103</v>
      </c>
      <c r="S17" s="47" t="s">
        <v>48</v>
      </c>
    </row>
    <row r="18" spans="1:19" ht="15" customHeight="1" x14ac:dyDescent="0.25">
      <c r="A18" s="25">
        <v>7</v>
      </c>
      <c r="B18" s="20" t="s">
        <v>69</v>
      </c>
      <c r="C18" s="25">
        <v>1974</v>
      </c>
      <c r="D18" s="42"/>
      <c r="E18" s="42" t="s">
        <v>47</v>
      </c>
      <c r="F18" s="42">
        <v>9</v>
      </c>
      <c r="G18" s="42">
        <v>6</v>
      </c>
      <c r="H18" s="48">
        <f>11341.6+1820.3</f>
        <v>13161.9</v>
      </c>
      <c r="I18" s="48">
        <v>11294.9</v>
      </c>
      <c r="J18" s="48">
        <f>I18-1068.8</f>
        <v>10226.1</v>
      </c>
      <c r="K18" s="49">
        <v>440</v>
      </c>
      <c r="L18" s="21">
        <v>9112266.0700000003</v>
      </c>
      <c r="M18" s="117">
        <v>4731088.55</v>
      </c>
      <c r="N18" s="46">
        <f t="shared" si="1"/>
        <v>2190588.7599999998</v>
      </c>
      <c r="O18" s="46">
        <f t="shared" si="2"/>
        <v>2190588.7599999998</v>
      </c>
      <c r="P18" s="42">
        <v>0</v>
      </c>
      <c r="Q18" s="50">
        <f t="shared" si="3"/>
        <v>806.75934005613158</v>
      </c>
      <c r="R18" s="25">
        <v>6103</v>
      </c>
      <c r="S18" s="47" t="s">
        <v>48</v>
      </c>
    </row>
    <row r="19" spans="1:19" ht="15" customHeight="1" x14ac:dyDescent="0.25">
      <c r="A19" s="25">
        <v>8</v>
      </c>
      <c r="B19" s="20" t="s">
        <v>70</v>
      </c>
      <c r="C19" s="25">
        <v>1975</v>
      </c>
      <c r="D19" s="42"/>
      <c r="E19" s="42" t="s">
        <v>47</v>
      </c>
      <c r="F19" s="42">
        <v>9</v>
      </c>
      <c r="G19" s="42">
        <v>3</v>
      </c>
      <c r="H19" s="48">
        <v>6423.7</v>
      </c>
      <c r="I19" s="48">
        <v>5723.1</v>
      </c>
      <c r="J19" s="68">
        <f>5723.1-517.1</f>
        <v>5206</v>
      </c>
      <c r="K19" s="49">
        <v>253</v>
      </c>
      <c r="L19" s="21">
        <v>4556133.04</v>
      </c>
      <c r="M19" s="117">
        <v>2365544.2599999998</v>
      </c>
      <c r="N19" s="46">
        <f t="shared" si="1"/>
        <v>1095294.3899999999</v>
      </c>
      <c r="O19" s="46">
        <f t="shared" si="2"/>
        <v>1095294.3899999999</v>
      </c>
      <c r="P19" s="42">
        <v>0</v>
      </c>
      <c r="Q19" s="50">
        <f t="shared" si="3"/>
        <v>796.09530499204971</v>
      </c>
      <c r="R19" s="25">
        <v>6103</v>
      </c>
      <c r="S19" s="47" t="s">
        <v>48</v>
      </c>
    </row>
    <row r="20" spans="1:19" ht="15" customHeight="1" x14ac:dyDescent="0.25">
      <c r="A20" s="25">
        <v>9</v>
      </c>
      <c r="B20" s="20" t="s">
        <v>71</v>
      </c>
      <c r="C20" s="25">
        <v>1976</v>
      </c>
      <c r="D20" s="42"/>
      <c r="E20" s="42" t="s">
        <v>47</v>
      </c>
      <c r="F20" s="42">
        <v>9</v>
      </c>
      <c r="G20" s="42">
        <v>4</v>
      </c>
      <c r="H20" s="48">
        <f>6402.9+710.5+42.2</f>
        <v>7155.5999999999995</v>
      </c>
      <c r="I20" s="48">
        <v>6402.1</v>
      </c>
      <c r="J20" s="48">
        <f>5456.1</f>
        <v>5456.1</v>
      </c>
      <c r="K20" s="49">
        <v>194</v>
      </c>
      <c r="L20" s="21">
        <v>4556133.0599999996</v>
      </c>
      <c r="M20" s="117">
        <f>ROUND((51.92%*L20),2)</f>
        <v>2365544.2799999998</v>
      </c>
      <c r="N20" s="46">
        <f t="shared" si="1"/>
        <v>1095294.3899999999</v>
      </c>
      <c r="O20" s="46">
        <f t="shared" si="2"/>
        <v>1095294.3899999999</v>
      </c>
      <c r="P20" s="42">
        <v>0</v>
      </c>
      <c r="Q20" s="50">
        <f t="shared" si="3"/>
        <v>711.66227644054288</v>
      </c>
      <c r="R20" s="25">
        <v>6103</v>
      </c>
      <c r="S20" s="47" t="s">
        <v>48</v>
      </c>
    </row>
    <row r="21" spans="1:19" ht="15" customHeight="1" x14ac:dyDescent="0.25">
      <c r="A21" s="25">
        <v>10</v>
      </c>
      <c r="B21" s="66" t="s">
        <v>72</v>
      </c>
      <c r="C21" s="25">
        <v>1975</v>
      </c>
      <c r="D21" s="42"/>
      <c r="E21" s="42" t="s">
        <v>49</v>
      </c>
      <c r="F21" s="42">
        <v>9</v>
      </c>
      <c r="G21" s="42">
        <v>2</v>
      </c>
      <c r="H21" s="48">
        <f>4667.3+324.2+269.4</f>
        <v>5260.9</v>
      </c>
      <c r="I21" s="48">
        <v>4606.3999999999996</v>
      </c>
      <c r="J21" s="48">
        <f>4530.9-75.5</f>
        <v>4455.3999999999996</v>
      </c>
      <c r="K21" s="49">
        <v>188</v>
      </c>
      <c r="L21" s="21">
        <v>3037422.03</v>
      </c>
      <c r="M21" s="117">
        <v>1577029.53</v>
      </c>
      <c r="N21" s="46">
        <f t="shared" si="1"/>
        <v>730196.25</v>
      </c>
      <c r="O21" s="46">
        <f t="shared" si="2"/>
        <v>730196.25</v>
      </c>
      <c r="P21" s="42">
        <v>0</v>
      </c>
      <c r="Q21" s="50">
        <f t="shared" si="3"/>
        <v>659.39172238624519</v>
      </c>
      <c r="R21" s="25">
        <v>6103</v>
      </c>
      <c r="S21" s="47" t="s">
        <v>48</v>
      </c>
    </row>
    <row r="22" spans="1:19" ht="15" customHeight="1" x14ac:dyDescent="0.25">
      <c r="A22" s="25">
        <v>11</v>
      </c>
      <c r="B22" s="20" t="s">
        <v>73</v>
      </c>
      <c r="C22" s="25">
        <v>1975</v>
      </c>
      <c r="D22" s="42">
        <v>2009</v>
      </c>
      <c r="E22" s="42" t="s">
        <v>47</v>
      </c>
      <c r="F22" s="42">
        <v>9</v>
      </c>
      <c r="G22" s="42">
        <v>3</v>
      </c>
      <c r="H22" s="48">
        <f>5823.8+716.7+760</f>
        <v>7300.5</v>
      </c>
      <c r="I22" s="48">
        <v>5788.1</v>
      </c>
      <c r="J22" s="48">
        <f>5686.8-438.2</f>
        <v>5248.6</v>
      </c>
      <c r="K22" s="49">
        <v>231</v>
      </c>
      <c r="L22" s="21">
        <v>4556133.04</v>
      </c>
      <c r="M22" s="117">
        <v>2365544.2799999998</v>
      </c>
      <c r="N22" s="46">
        <f t="shared" si="1"/>
        <v>1095294.3799999999</v>
      </c>
      <c r="O22" s="46">
        <f t="shared" si="2"/>
        <v>1095294.3799999999</v>
      </c>
      <c r="P22" s="42">
        <v>0</v>
      </c>
      <c r="Q22" s="50">
        <f t="shared" si="3"/>
        <v>787.15520464401095</v>
      </c>
      <c r="R22" s="25">
        <v>6103</v>
      </c>
      <c r="S22" s="47" t="s">
        <v>48</v>
      </c>
    </row>
    <row r="23" spans="1:19" ht="15" customHeight="1" x14ac:dyDescent="0.25">
      <c r="A23" s="25">
        <v>12</v>
      </c>
      <c r="B23" s="20" t="s">
        <v>74</v>
      </c>
      <c r="C23" s="25">
        <v>1976</v>
      </c>
      <c r="D23" s="42">
        <v>2009</v>
      </c>
      <c r="E23" s="42" t="s">
        <v>47</v>
      </c>
      <c r="F23" s="42">
        <v>9</v>
      </c>
      <c r="G23" s="42">
        <v>6</v>
      </c>
      <c r="H23" s="48">
        <f>11603.2+1624.1</f>
        <v>13227.300000000001</v>
      </c>
      <c r="I23" s="48">
        <v>11566.5</v>
      </c>
      <c r="J23" s="48">
        <f>I23-945.9</f>
        <v>10620.6</v>
      </c>
      <c r="K23" s="49">
        <v>413</v>
      </c>
      <c r="L23" s="21">
        <v>9112266.1799999997</v>
      </c>
      <c r="M23" s="117">
        <f>ROUND((51.92%*L23),2)</f>
        <v>4731088.5999999996</v>
      </c>
      <c r="N23" s="46">
        <f t="shared" si="1"/>
        <v>2190588.79</v>
      </c>
      <c r="O23" s="46">
        <f t="shared" si="2"/>
        <v>2190588.79</v>
      </c>
      <c r="P23" s="42">
        <v>0</v>
      </c>
      <c r="Q23" s="50">
        <f t="shared" si="3"/>
        <v>787.81534431331863</v>
      </c>
      <c r="R23" s="25">
        <v>6103</v>
      </c>
      <c r="S23" s="47" t="s">
        <v>48</v>
      </c>
    </row>
    <row r="24" spans="1:19" ht="15" customHeight="1" x14ac:dyDescent="0.25">
      <c r="A24" s="25">
        <v>13</v>
      </c>
      <c r="B24" s="20" t="s">
        <v>75</v>
      </c>
      <c r="C24" s="25">
        <v>1976</v>
      </c>
      <c r="D24" s="42"/>
      <c r="E24" s="42" t="s">
        <v>47</v>
      </c>
      <c r="F24" s="42">
        <v>9</v>
      </c>
      <c r="G24" s="42">
        <v>4</v>
      </c>
      <c r="H24" s="48">
        <f>7829.3+942.1</f>
        <v>8771.4</v>
      </c>
      <c r="I24" s="48">
        <v>7756.6</v>
      </c>
      <c r="J24" s="48">
        <f>I24-660.7</f>
        <v>7095.9000000000005</v>
      </c>
      <c r="K24" s="49">
        <v>334</v>
      </c>
      <c r="L24" s="21">
        <v>6074844.04</v>
      </c>
      <c r="M24" s="117">
        <v>3154059.02</v>
      </c>
      <c r="N24" s="46">
        <f t="shared" si="1"/>
        <v>1460392.51</v>
      </c>
      <c r="O24" s="46">
        <f t="shared" si="2"/>
        <v>1460392.51</v>
      </c>
      <c r="P24" s="42">
        <v>0</v>
      </c>
      <c r="Q24" s="50">
        <f t="shared" si="3"/>
        <v>783.18387437794911</v>
      </c>
      <c r="R24" s="25">
        <v>6103</v>
      </c>
      <c r="S24" s="47" t="s">
        <v>48</v>
      </c>
    </row>
    <row r="25" spans="1:19" ht="15" customHeight="1" x14ac:dyDescent="0.25">
      <c r="A25" s="25">
        <v>14</v>
      </c>
      <c r="B25" s="20" t="s">
        <v>76</v>
      </c>
      <c r="C25" s="25">
        <v>1977</v>
      </c>
      <c r="D25" s="42"/>
      <c r="E25" s="42" t="s">
        <v>47</v>
      </c>
      <c r="F25" s="42">
        <v>12</v>
      </c>
      <c r="G25" s="42">
        <v>1</v>
      </c>
      <c r="H25" s="48">
        <f>2621.4+180.2</f>
        <v>2801.6</v>
      </c>
      <c r="I25" s="48">
        <v>2629.7</v>
      </c>
      <c r="J25" s="48">
        <f>I25-443.4</f>
        <v>2186.2999999999997</v>
      </c>
      <c r="K25" s="49">
        <v>123</v>
      </c>
      <c r="L25" s="21">
        <v>3037432.7</v>
      </c>
      <c r="M25" s="117">
        <f>ROUND((51.92%*L25),2)</f>
        <v>1577035.06</v>
      </c>
      <c r="N25" s="46">
        <f t="shared" si="1"/>
        <v>730198.82</v>
      </c>
      <c r="O25" s="46">
        <f t="shared" si="2"/>
        <v>730198.82</v>
      </c>
      <c r="P25" s="42">
        <v>0</v>
      </c>
      <c r="Q25" s="50">
        <f t="shared" si="3"/>
        <v>1155.049131079591</v>
      </c>
      <c r="R25" s="25">
        <v>6103</v>
      </c>
      <c r="S25" s="47" t="s">
        <v>48</v>
      </c>
    </row>
    <row r="26" spans="1:19" ht="15" customHeight="1" x14ac:dyDescent="0.25">
      <c r="A26" s="25">
        <v>15</v>
      </c>
      <c r="B26" s="20" t="s">
        <v>77</v>
      </c>
      <c r="C26" s="25">
        <v>1978</v>
      </c>
      <c r="D26" s="42">
        <v>2009</v>
      </c>
      <c r="E26" s="42" t="s">
        <v>47</v>
      </c>
      <c r="F26" s="42">
        <v>9</v>
      </c>
      <c r="G26" s="42">
        <v>2</v>
      </c>
      <c r="H26" s="48">
        <f>5399.8+680.9+419.5</f>
        <v>6500.2</v>
      </c>
      <c r="I26" s="48">
        <v>5397.2</v>
      </c>
      <c r="J26" s="48">
        <f>I26-472</f>
        <v>4925.2</v>
      </c>
      <c r="K26" s="49">
        <v>209</v>
      </c>
      <c r="L26" s="21">
        <v>3037422.02</v>
      </c>
      <c r="M26" s="117">
        <v>1577029.5</v>
      </c>
      <c r="N26" s="46">
        <f t="shared" si="1"/>
        <v>730196.26</v>
      </c>
      <c r="O26" s="46">
        <f t="shared" si="2"/>
        <v>730196.26</v>
      </c>
      <c r="P26" s="42">
        <v>0</v>
      </c>
      <c r="Q26" s="50">
        <f t="shared" si="3"/>
        <v>562.77736974727634</v>
      </c>
      <c r="R26" s="25">
        <v>6103</v>
      </c>
      <c r="S26" s="47" t="s">
        <v>48</v>
      </c>
    </row>
    <row r="27" spans="1:19" ht="15" customHeight="1" x14ac:dyDescent="0.25">
      <c r="A27" s="25">
        <v>16</v>
      </c>
      <c r="B27" s="20" t="s">
        <v>78</v>
      </c>
      <c r="C27" s="25">
        <v>1980</v>
      </c>
      <c r="D27" s="42">
        <v>2009</v>
      </c>
      <c r="E27" s="42" t="s">
        <v>47</v>
      </c>
      <c r="F27" s="42">
        <v>9</v>
      </c>
      <c r="G27" s="42">
        <v>2</v>
      </c>
      <c r="H27" s="48">
        <v>4376.8999999999996</v>
      </c>
      <c r="I27" s="48">
        <v>3882.4</v>
      </c>
      <c r="J27" s="48">
        <f>I27-332.1</f>
        <v>3550.3</v>
      </c>
      <c r="K27" s="49">
        <v>179</v>
      </c>
      <c r="L27" s="21">
        <v>3037422.02</v>
      </c>
      <c r="M27" s="117">
        <v>1577029.5</v>
      </c>
      <c r="N27" s="46">
        <f t="shared" si="1"/>
        <v>730196.26</v>
      </c>
      <c r="O27" s="46">
        <f t="shared" si="2"/>
        <v>730196.26</v>
      </c>
      <c r="P27" s="42">
        <v>0</v>
      </c>
      <c r="Q27" s="50">
        <f t="shared" si="3"/>
        <v>782.35679476612404</v>
      </c>
      <c r="R27" s="25">
        <v>6103</v>
      </c>
      <c r="S27" s="47" t="s">
        <v>48</v>
      </c>
    </row>
    <row r="28" spans="1:19" ht="15" customHeight="1" x14ac:dyDescent="0.25">
      <c r="A28" s="25">
        <v>17</v>
      </c>
      <c r="B28" s="66" t="s">
        <v>79</v>
      </c>
      <c r="C28" s="25">
        <v>1981</v>
      </c>
      <c r="D28" s="42"/>
      <c r="E28" s="42" t="s">
        <v>47</v>
      </c>
      <c r="F28" s="42">
        <v>9</v>
      </c>
      <c r="G28" s="42">
        <v>2</v>
      </c>
      <c r="H28" s="48">
        <f>3858.2+33.6+450.3</f>
        <v>4342.0999999999995</v>
      </c>
      <c r="I28" s="48">
        <v>3840.4</v>
      </c>
      <c r="J28" s="48">
        <f>I28-627.9</f>
        <v>3212.5</v>
      </c>
      <c r="K28" s="49">
        <v>132</v>
      </c>
      <c r="L28" s="21">
        <v>3037422.03</v>
      </c>
      <c r="M28" s="117">
        <v>1577029.51</v>
      </c>
      <c r="N28" s="46">
        <f t="shared" si="1"/>
        <v>730196.26</v>
      </c>
      <c r="O28" s="46">
        <f t="shared" si="2"/>
        <v>730196.26</v>
      </c>
      <c r="P28" s="42">
        <v>0</v>
      </c>
      <c r="Q28" s="50">
        <f t="shared" si="3"/>
        <v>790.91293354858863</v>
      </c>
      <c r="R28" s="25">
        <v>6103</v>
      </c>
      <c r="S28" s="47" t="s">
        <v>48</v>
      </c>
    </row>
    <row r="29" spans="1:19" ht="15" customHeight="1" x14ac:dyDescent="0.25">
      <c r="A29" s="25">
        <v>18</v>
      </c>
      <c r="B29" s="66" t="s">
        <v>80</v>
      </c>
      <c r="C29" s="25">
        <v>1983</v>
      </c>
      <c r="D29" s="42"/>
      <c r="E29" s="42" t="s">
        <v>50</v>
      </c>
      <c r="F29" s="42">
        <v>9</v>
      </c>
      <c r="G29" s="42">
        <v>4</v>
      </c>
      <c r="H29" s="48">
        <f>7707.3+900</f>
        <v>8607.2999999999993</v>
      </c>
      <c r="I29" s="48">
        <v>7655.4</v>
      </c>
      <c r="J29" s="48">
        <f>I29-771.2</f>
        <v>6884.2</v>
      </c>
      <c r="K29" s="49">
        <v>306</v>
      </c>
      <c r="L29" s="21">
        <v>6074844.0499999998</v>
      </c>
      <c r="M29" s="117">
        <f>ROUND((51.92%*L29),2)</f>
        <v>3154059.03</v>
      </c>
      <c r="N29" s="46">
        <f t="shared" si="1"/>
        <v>1460392.51</v>
      </c>
      <c r="O29" s="46">
        <f t="shared" si="2"/>
        <v>1460392.51</v>
      </c>
      <c r="P29" s="42">
        <v>0</v>
      </c>
      <c r="Q29" s="50">
        <f t="shared" si="3"/>
        <v>793.53711759019779</v>
      </c>
      <c r="R29" s="25">
        <v>6103</v>
      </c>
      <c r="S29" s="47" t="s">
        <v>48</v>
      </c>
    </row>
    <row r="30" spans="1:19" ht="15" customHeight="1" x14ac:dyDescent="0.25">
      <c r="A30" s="25">
        <v>19</v>
      </c>
      <c r="B30" s="66" t="s">
        <v>81</v>
      </c>
      <c r="C30" s="25">
        <v>1958</v>
      </c>
      <c r="D30" s="42"/>
      <c r="E30" s="52" t="s">
        <v>49</v>
      </c>
      <c r="F30" s="52">
        <v>2</v>
      </c>
      <c r="G30" s="52">
        <v>2</v>
      </c>
      <c r="H30" s="53">
        <v>455.2</v>
      </c>
      <c r="I30" s="53">
        <v>415.4</v>
      </c>
      <c r="J30" s="53">
        <f>I30-50.1</f>
        <v>365.29999999999995</v>
      </c>
      <c r="K30" s="54">
        <v>20</v>
      </c>
      <c r="L30" s="24">
        <v>684888.62</v>
      </c>
      <c r="M30" s="118">
        <v>355594.16</v>
      </c>
      <c r="N30" s="119">
        <f t="shared" si="1"/>
        <v>164647.23000000001</v>
      </c>
      <c r="O30" s="119">
        <f t="shared" si="2"/>
        <v>164647.23000000001</v>
      </c>
      <c r="P30" s="52">
        <v>0</v>
      </c>
      <c r="Q30" s="55">
        <f t="shared" si="3"/>
        <v>1648.744872412133</v>
      </c>
      <c r="R30" s="51">
        <v>6103</v>
      </c>
      <c r="S30" s="47" t="s">
        <v>48</v>
      </c>
    </row>
    <row r="31" spans="1:19" ht="15" customHeight="1" x14ac:dyDescent="0.25">
      <c r="A31" s="25">
        <v>20</v>
      </c>
      <c r="B31" s="20" t="s">
        <v>82</v>
      </c>
      <c r="C31" s="25">
        <v>1974</v>
      </c>
      <c r="D31" s="42"/>
      <c r="E31" s="42" t="s">
        <v>49</v>
      </c>
      <c r="F31" s="42">
        <v>5</v>
      </c>
      <c r="G31" s="42">
        <v>4</v>
      </c>
      <c r="H31" s="48">
        <f>3189.2+276.2</f>
        <v>3465.3999999999996</v>
      </c>
      <c r="I31" s="48">
        <v>3188.7</v>
      </c>
      <c r="J31" s="48">
        <f>3188.7-227.5</f>
        <v>2961.2</v>
      </c>
      <c r="K31" s="49">
        <v>127</v>
      </c>
      <c r="L31" s="21">
        <v>1159908.83</v>
      </c>
      <c r="M31" s="117">
        <v>602224.67000000004</v>
      </c>
      <c r="N31" s="46">
        <f t="shared" si="1"/>
        <v>278842.08</v>
      </c>
      <c r="O31" s="46">
        <f t="shared" si="2"/>
        <v>278842.08</v>
      </c>
      <c r="P31" s="42">
        <v>0</v>
      </c>
      <c r="Q31" s="50">
        <f t="shared" si="3"/>
        <v>363.75602283062068</v>
      </c>
      <c r="R31" s="25">
        <v>6103</v>
      </c>
      <c r="S31" s="47" t="s">
        <v>48</v>
      </c>
    </row>
    <row r="32" spans="1:19" ht="15" customHeight="1" x14ac:dyDescent="0.25">
      <c r="A32" s="25">
        <v>21</v>
      </c>
      <c r="B32" s="20" t="s">
        <v>83</v>
      </c>
      <c r="C32" s="25">
        <v>1968</v>
      </c>
      <c r="D32" s="42">
        <v>2008</v>
      </c>
      <c r="E32" s="42" t="s">
        <v>47</v>
      </c>
      <c r="F32" s="42">
        <v>5</v>
      </c>
      <c r="G32" s="42">
        <v>6</v>
      </c>
      <c r="H32" s="68">
        <f>4375.7+395.3</f>
        <v>4771</v>
      </c>
      <c r="I32" s="48">
        <v>4369.1000000000004</v>
      </c>
      <c r="J32" s="48">
        <f>I32-871.8</f>
        <v>3497.3</v>
      </c>
      <c r="K32" s="49">
        <v>185</v>
      </c>
      <c r="L32" s="21">
        <v>1501466.9</v>
      </c>
      <c r="M32" s="117">
        <v>779561.62</v>
      </c>
      <c r="N32" s="46">
        <f t="shared" si="1"/>
        <v>360952.64</v>
      </c>
      <c r="O32" s="46">
        <f t="shared" si="2"/>
        <v>360952.64</v>
      </c>
      <c r="P32" s="42">
        <v>0</v>
      </c>
      <c r="Q32" s="50">
        <f t="shared" si="3"/>
        <v>343.65587878510445</v>
      </c>
      <c r="R32" s="25">
        <v>6103</v>
      </c>
      <c r="S32" s="47" t="s">
        <v>48</v>
      </c>
    </row>
    <row r="33" spans="1:20" ht="15" customHeight="1" x14ac:dyDescent="0.25">
      <c r="A33" s="25">
        <v>22</v>
      </c>
      <c r="B33" s="20" t="s">
        <v>84</v>
      </c>
      <c r="C33" s="25">
        <v>1970</v>
      </c>
      <c r="D33" s="56"/>
      <c r="E33" s="26" t="s">
        <v>47</v>
      </c>
      <c r="F33" s="42">
        <v>9</v>
      </c>
      <c r="G33" s="42">
        <v>6</v>
      </c>
      <c r="H33" s="57">
        <v>12795</v>
      </c>
      <c r="I33" s="26">
        <v>11089.7</v>
      </c>
      <c r="J33" s="26">
        <f>10897.1-411.8</f>
        <v>10485.300000000001</v>
      </c>
      <c r="K33" s="26">
        <v>483</v>
      </c>
      <c r="L33" s="21">
        <v>8861619.5800000001</v>
      </c>
      <c r="M33" s="46">
        <f>51.92%*L33+0.01</f>
        <v>4600952.8959360002</v>
      </c>
      <c r="N33" s="46">
        <f t="shared" si="1"/>
        <v>2130333.34</v>
      </c>
      <c r="O33" s="46">
        <f t="shared" si="2"/>
        <v>2130333.34</v>
      </c>
      <c r="P33" s="26">
        <v>0</v>
      </c>
      <c r="Q33" s="50">
        <f t="shared" si="3"/>
        <v>799.08560015149192</v>
      </c>
      <c r="R33" s="26">
        <v>6103</v>
      </c>
      <c r="S33" s="47" t="s">
        <v>48</v>
      </c>
    </row>
    <row r="34" spans="1:20" ht="15" customHeight="1" thickBot="1" x14ac:dyDescent="0.3">
      <c r="A34" s="51">
        <v>23</v>
      </c>
      <c r="B34" s="76" t="s">
        <v>85</v>
      </c>
      <c r="C34" s="77">
        <v>1972</v>
      </c>
      <c r="D34" s="78"/>
      <c r="E34" s="77" t="s">
        <v>47</v>
      </c>
      <c r="F34" s="77">
        <v>9</v>
      </c>
      <c r="G34" s="77">
        <v>2</v>
      </c>
      <c r="H34" s="77">
        <v>9199.1</v>
      </c>
      <c r="I34" s="77">
        <v>8941.6</v>
      </c>
      <c r="J34" s="77">
        <f>8194-1287.7</f>
        <v>6906.3</v>
      </c>
      <c r="K34" s="77">
        <v>498</v>
      </c>
      <c r="L34" s="21">
        <v>1474173.03</v>
      </c>
      <c r="M34" s="119">
        <f>51.92%*L34+0.01</f>
        <v>765390.64717600006</v>
      </c>
      <c r="N34" s="119">
        <f t="shared" si="1"/>
        <v>354391.19</v>
      </c>
      <c r="O34" s="119">
        <f>N34</f>
        <v>354391.19</v>
      </c>
      <c r="P34" s="77">
        <v>0</v>
      </c>
      <c r="Q34" s="55">
        <f t="shared" si="3"/>
        <v>164.86680571709761</v>
      </c>
      <c r="R34" s="77">
        <v>6103</v>
      </c>
      <c r="S34" s="79" t="s">
        <v>48</v>
      </c>
    </row>
    <row r="35" spans="1:20" ht="15" customHeight="1" thickBot="1" x14ac:dyDescent="0.3">
      <c r="A35" s="80"/>
      <c r="B35" s="81" t="s">
        <v>51</v>
      </c>
      <c r="C35" s="82" t="s">
        <v>46</v>
      </c>
      <c r="D35" s="83" t="s">
        <v>46</v>
      </c>
      <c r="E35" s="83" t="s">
        <v>46</v>
      </c>
      <c r="F35" s="83" t="s">
        <v>46</v>
      </c>
      <c r="G35" s="83" t="s">
        <v>46</v>
      </c>
      <c r="H35" s="84">
        <f>SUM(H12:H34)</f>
        <v>157741.79999999999</v>
      </c>
      <c r="I35" s="84">
        <f t="shared" ref="I35:P35" si="4">SUM(I12:I34)</f>
        <v>138424.99999999997</v>
      </c>
      <c r="J35" s="84">
        <f t="shared" si="4"/>
        <v>123416.40000000001</v>
      </c>
      <c r="K35" s="85">
        <f t="shared" si="4"/>
        <v>5867</v>
      </c>
      <c r="L35" s="86">
        <f t="shared" si="4"/>
        <v>94173751.470000014</v>
      </c>
      <c r="M35" s="120">
        <f>SUM(M12:M34)+0.01</f>
        <v>48895011.753111988</v>
      </c>
      <c r="N35" s="120">
        <f t="shared" si="4"/>
        <v>22639369.860000003</v>
      </c>
      <c r="O35" s="120">
        <f t="shared" si="4"/>
        <v>22639369.860000003</v>
      </c>
      <c r="P35" s="84">
        <f t="shared" si="4"/>
        <v>0</v>
      </c>
      <c r="Q35" s="83" t="s">
        <v>46</v>
      </c>
      <c r="R35" s="82" t="s">
        <v>46</v>
      </c>
      <c r="S35" s="87" t="s">
        <v>46</v>
      </c>
    </row>
    <row r="36" spans="1:20" x14ac:dyDescent="0.25">
      <c r="T36" s="114" t="s">
        <v>100</v>
      </c>
    </row>
    <row r="37" spans="1:20" x14ac:dyDescent="0.25">
      <c r="A37" s="131" t="s">
        <v>103</v>
      </c>
      <c r="B37" s="131"/>
      <c r="C37" s="131"/>
      <c r="D37" s="131"/>
      <c r="E37" s="131"/>
      <c r="F37" s="131"/>
      <c r="G37" s="131"/>
      <c r="H37" s="131"/>
      <c r="I37" s="131"/>
      <c r="J37" s="131"/>
      <c r="K37" s="131"/>
      <c r="L37" s="131"/>
      <c r="M37" s="131"/>
      <c r="N37" s="131"/>
      <c r="O37" s="131"/>
      <c r="P37" s="131"/>
      <c r="Q37" s="131"/>
      <c r="R37" s="131"/>
    </row>
    <row r="38" spans="1:20" x14ac:dyDescent="0.25">
      <c r="A38" s="131" t="s">
        <v>102</v>
      </c>
      <c r="B38" s="131"/>
      <c r="C38" s="131"/>
      <c r="D38" s="131"/>
      <c r="E38" s="131"/>
      <c r="F38" s="131"/>
      <c r="G38" s="131"/>
      <c r="H38" s="131"/>
      <c r="I38" s="131"/>
      <c r="J38" s="131"/>
      <c r="K38" s="131"/>
      <c r="L38" s="131"/>
      <c r="M38" s="131"/>
      <c r="N38" s="131"/>
      <c r="O38" s="131"/>
      <c r="P38" s="131"/>
      <c r="Q38" s="131"/>
      <c r="R38" s="131"/>
    </row>
    <row r="40" spans="1:20" x14ac:dyDescent="0.25">
      <c r="B40" s="36" t="s">
        <v>19</v>
      </c>
      <c r="C40" s="36"/>
      <c r="D40" s="36"/>
      <c r="E40" s="36"/>
      <c r="F40" s="36"/>
      <c r="G40" s="36"/>
      <c r="H40" s="36"/>
      <c r="I40" s="36"/>
      <c r="J40" s="37"/>
      <c r="K40" s="36" t="s">
        <v>19</v>
      </c>
      <c r="L40" s="37"/>
      <c r="M40" s="36"/>
      <c r="N40" s="35"/>
      <c r="O40" s="36"/>
      <c r="P40" s="35"/>
      <c r="Q40" s="35"/>
      <c r="R40" s="35"/>
      <c r="S40" s="35"/>
      <c r="T40" s="35"/>
    </row>
    <row r="41" spans="1:20" x14ac:dyDescent="0.25">
      <c r="B41" s="36" t="s">
        <v>20</v>
      </c>
      <c r="C41" s="36"/>
      <c r="D41" s="36"/>
      <c r="E41" s="36"/>
      <c r="F41" s="36"/>
      <c r="G41" s="36"/>
      <c r="H41" s="36"/>
      <c r="I41" s="36"/>
      <c r="J41" s="37"/>
      <c r="K41" s="94" t="s">
        <v>97</v>
      </c>
      <c r="L41" s="94"/>
      <c r="M41" s="95"/>
      <c r="N41" s="95"/>
      <c r="O41" s="95"/>
      <c r="P41" s="95"/>
      <c r="Q41" s="95"/>
      <c r="R41" s="95"/>
      <c r="S41" s="95"/>
      <c r="T41" s="95"/>
    </row>
    <row r="42" spans="1:20" x14ac:dyDescent="0.25">
      <c r="B42" s="38" t="s">
        <v>21</v>
      </c>
      <c r="C42" s="38"/>
      <c r="D42" s="38"/>
      <c r="E42" s="38"/>
      <c r="F42" s="38"/>
      <c r="G42" s="38"/>
      <c r="H42" s="38"/>
      <c r="I42" s="38"/>
      <c r="J42" s="38"/>
      <c r="K42" s="38" t="s">
        <v>94</v>
      </c>
      <c r="L42" s="38"/>
      <c r="M42" s="95"/>
      <c r="N42" s="95"/>
      <c r="O42" s="95"/>
      <c r="P42" s="95"/>
      <c r="Q42" s="95" t="s">
        <v>95</v>
      </c>
      <c r="R42" s="95"/>
      <c r="S42" s="95" t="s">
        <v>98</v>
      </c>
      <c r="T42" s="95"/>
    </row>
  </sheetData>
  <mergeCells count="27">
    <mergeCell ref="R5:R7"/>
    <mergeCell ref="H5:H7"/>
    <mergeCell ref="I5:J5"/>
    <mergeCell ref="K5:K7"/>
    <mergeCell ref="L5:P5"/>
    <mergeCell ref="Q5:Q7"/>
    <mergeCell ref="B5:B8"/>
    <mergeCell ref="C5:D5"/>
    <mergeCell ref="E5:E8"/>
    <mergeCell ref="F5:F8"/>
    <mergeCell ref="G5:G8"/>
    <mergeCell ref="A38:R38"/>
    <mergeCell ref="P1:S1"/>
    <mergeCell ref="A10:B10"/>
    <mergeCell ref="A11:S11"/>
    <mergeCell ref="A37:R37"/>
    <mergeCell ref="C6:C8"/>
    <mergeCell ref="D6:D8"/>
    <mergeCell ref="I6:I7"/>
    <mergeCell ref="J6:J7"/>
    <mergeCell ref="L6:L7"/>
    <mergeCell ref="M6:P6"/>
    <mergeCell ref="S5:S8"/>
    <mergeCell ref="P3:S3"/>
    <mergeCell ref="L2:S2"/>
    <mergeCell ref="A4:S4"/>
    <mergeCell ref="A5:A8"/>
  </mergeCells>
  <pageMargins left="0.70866141732283472" right="0.11811023622047245" top="0.35433070866141736" bottom="0.19685039370078741" header="0.31496062992125984" footer="0.19685039370078741"/>
  <pageSetup paperSize="9" scale="65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3"/>
  <sheetViews>
    <sheetView tabSelected="1" workbookViewId="0">
      <selection activeCell="P6" sqref="P6"/>
    </sheetView>
  </sheetViews>
  <sheetFormatPr defaultRowHeight="15" x14ac:dyDescent="0.25"/>
  <cols>
    <col min="1" max="1" width="17.140625" customWidth="1"/>
    <col min="2" max="2" width="11.140625" customWidth="1"/>
    <col min="3" max="3" width="12.42578125" customWidth="1"/>
    <col min="4" max="4" width="9.42578125" customWidth="1"/>
    <col min="5" max="5" width="8.140625" customWidth="1"/>
    <col min="6" max="6" width="6.7109375" customWidth="1"/>
    <col min="7" max="7" width="6.28515625" customWidth="1"/>
    <col min="8" max="8" width="5.85546875" customWidth="1"/>
    <col min="9" max="9" width="7.5703125" customWidth="1"/>
    <col min="10" max="10" width="13.7109375" customWidth="1"/>
    <col min="11" max="11" width="15.7109375" customWidth="1"/>
    <col min="12" max="13" width="13.7109375" customWidth="1"/>
    <col min="14" max="14" width="13.5703125" customWidth="1"/>
  </cols>
  <sheetData>
    <row r="1" spans="1:19" ht="29.25" customHeight="1" x14ac:dyDescent="0.25">
      <c r="G1" s="13"/>
      <c r="H1" s="64"/>
      <c r="I1" s="64"/>
      <c r="J1" s="64"/>
      <c r="K1" s="164" t="s">
        <v>107</v>
      </c>
      <c r="L1" s="164"/>
      <c r="M1" s="164"/>
      <c r="N1" s="164"/>
      <c r="O1" s="61"/>
    </row>
    <row r="2" spans="1:19" ht="26.25" customHeight="1" x14ac:dyDescent="0.3">
      <c r="G2" s="14"/>
      <c r="H2" s="65"/>
      <c r="I2" s="65"/>
      <c r="J2" s="65"/>
      <c r="K2" s="124" t="s">
        <v>104</v>
      </c>
      <c r="L2" s="124"/>
      <c r="M2" s="124"/>
      <c r="N2" s="124"/>
      <c r="O2" s="88"/>
    </row>
    <row r="3" spans="1:19" x14ac:dyDescent="0.25">
      <c r="F3" s="15"/>
      <c r="G3" s="15"/>
      <c r="H3" s="15"/>
      <c r="I3" s="15"/>
      <c r="J3" s="15"/>
      <c r="K3" s="15"/>
      <c r="L3" s="15"/>
      <c r="M3" s="15"/>
      <c r="N3" s="15"/>
    </row>
    <row r="4" spans="1:19" ht="35.25" customHeight="1" x14ac:dyDescent="0.25">
      <c r="A4" s="165" t="s">
        <v>92</v>
      </c>
      <c r="B4" s="165"/>
      <c r="C4" s="165"/>
      <c r="D4" s="165"/>
      <c r="E4" s="165"/>
      <c r="F4" s="165"/>
      <c r="G4" s="165"/>
      <c r="H4" s="165"/>
      <c r="I4" s="165"/>
      <c r="J4" s="165"/>
      <c r="K4" s="165"/>
      <c r="L4" s="165"/>
      <c r="M4" s="165"/>
      <c r="N4" s="165"/>
    </row>
    <row r="5" spans="1:19" x14ac:dyDescent="0.25">
      <c r="A5" s="126"/>
      <c r="B5" s="126" t="s">
        <v>52</v>
      </c>
      <c r="C5" s="126" t="s">
        <v>29</v>
      </c>
      <c r="D5" s="16" t="s">
        <v>17</v>
      </c>
      <c r="E5" s="126" t="s">
        <v>53</v>
      </c>
      <c r="F5" s="126"/>
      <c r="G5" s="126"/>
      <c r="H5" s="126"/>
      <c r="I5" s="126"/>
      <c r="J5" s="126" t="s">
        <v>30</v>
      </c>
      <c r="K5" s="126"/>
      <c r="L5" s="126"/>
      <c r="M5" s="126"/>
      <c r="N5" s="126"/>
    </row>
    <row r="6" spans="1:19" ht="105" customHeight="1" x14ac:dyDescent="0.25">
      <c r="A6" s="126"/>
      <c r="B6" s="126"/>
      <c r="C6" s="126"/>
      <c r="D6" s="16" t="s">
        <v>54</v>
      </c>
      <c r="E6" s="16" t="s">
        <v>55</v>
      </c>
      <c r="F6" s="16" t="s">
        <v>56</v>
      </c>
      <c r="G6" s="16" t="s">
        <v>57</v>
      </c>
      <c r="H6" s="16" t="s">
        <v>58</v>
      </c>
      <c r="I6" s="16" t="s">
        <v>35</v>
      </c>
      <c r="J6" s="16" t="s">
        <v>55</v>
      </c>
      <c r="K6" s="16" t="s">
        <v>56</v>
      </c>
      <c r="L6" s="16" t="s">
        <v>57</v>
      </c>
      <c r="M6" s="16" t="s">
        <v>58</v>
      </c>
      <c r="N6" s="16" t="s">
        <v>35</v>
      </c>
    </row>
    <row r="7" spans="1:19" x14ac:dyDescent="0.25">
      <c r="A7" s="126"/>
      <c r="B7" s="16" t="s">
        <v>13</v>
      </c>
      <c r="C7" s="17" t="s">
        <v>43</v>
      </c>
      <c r="D7" s="17" t="s">
        <v>12</v>
      </c>
      <c r="E7" s="17" t="s">
        <v>12</v>
      </c>
      <c r="F7" s="17" t="s">
        <v>12</v>
      </c>
      <c r="G7" s="17" t="s">
        <v>12</v>
      </c>
      <c r="H7" s="17" t="s">
        <v>12</v>
      </c>
      <c r="I7" s="17" t="s">
        <v>12</v>
      </c>
      <c r="J7" s="17" t="s">
        <v>11</v>
      </c>
      <c r="K7" s="17" t="s">
        <v>11</v>
      </c>
      <c r="L7" s="17" t="s">
        <v>11</v>
      </c>
      <c r="M7" s="17" t="s">
        <v>11</v>
      </c>
      <c r="N7" s="17" t="s">
        <v>11</v>
      </c>
    </row>
    <row r="8" spans="1:19" x14ac:dyDescent="0.25">
      <c r="A8" s="17">
        <v>1</v>
      </c>
      <c r="B8" s="17">
        <v>2</v>
      </c>
      <c r="C8" s="17">
        <v>3</v>
      </c>
      <c r="D8" s="17">
        <v>4</v>
      </c>
      <c r="E8" s="17">
        <v>5</v>
      </c>
      <c r="F8" s="17">
        <v>6</v>
      </c>
      <c r="G8" s="17">
        <v>7</v>
      </c>
      <c r="H8" s="17">
        <v>8</v>
      </c>
      <c r="I8" s="17">
        <v>9</v>
      </c>
      <c r="J8" s="17">
        <v>10</v>
      </c>
      <c r="K8" s="17">
        <v>11</v>
      </c>
      <c r="L8" s="17">
        <v>12</v>
      </c>
      <c r="M8" s="17">
        <v>13</v>
      </c>
      <c r="N8" s="17">
        <v>14</v>
      </c>
    </row>
    <row r="9" spans="1:19" ht="42.75" customHeight="1" x14ac:dyDescent="0.25">
      <c r="A9" s="59" t="s">
        <v>16</v>
      </c>
      <c r="B9" s="60">
        <v>157741.79999999999</v>
      </c>
      <c r="C9" s="17">
        <v>5867</v>
      </c>
      <c r="D9" s="17">
        <v>0</v>
      </c>
      <c r="E9" s="17">
        <v>20</v>
      </c>
      <c r="F9" s="17">
        <v>1</v>
      </c>
      <c r="G9" s="17">
        <v>0</v>
      </c>
      <c r="H9" s="17">
        <v>2</v>
      </c>
      <c r="I9" s="17">
        <v>23</v>
      </c>
      <c r="J9" s="60">
        <v>82336491.959999993</v>
      </c>
      <c r="K9" s="60">
        <v>1501466.9</v>
      </c>
      <c r="L9" s="91">
        <v>0</v>
      </c>
      <c r="M9" s="18">
        <f>N9-K9-J9</f>
        <v>10335792.610000014</v>
      </c>
      <c r="N9" s="18">
        <v>94173751.470000014</v>
      </c>
    </row>
    <row r="10" spans="1:19" x14ac:dyDescent="0.25">
      <c r="A10" s="17">
        <v>2014</v>
      </c>
      <c r="B10" s="60">
        <v>157741.79999999999</v>
      </c>
      <c r="C10" s="17">
        <v>5867</v>
      </c>
      <c r="D10" s="17">
        <v>0</v>
      </c>
      <c r="E10" s="17">
        <v>20</v>
      </c>
      <c r="F10" s="17">
        <v>1</v>
      </c>
      <c r="G10" s="17">
        <v>0</v>
      </c>
      <c r="H10" s="17">
        <v>2</v>
      </c>
      <c r="I10" s="17">
        <v>23</v>
      </c>
      <c r="J10" s="60">
        <f>J9</f>
        <v>82336491.959999993</v>
      </c>
      <c r="K10" s="60">
        <f>K9</f>
        <v>1501466.9</v>
      </c>
      <c r="L10" s="91">
        <v>0</v>
      </c>
      <c r="M10" s="18">
        <f>N10-K10-J10</f>
        <v>10335792.610000014</v>
      </c>
      <c r="N10" s="18">
        <v>94173751.470000014</v>
      </c>
    </row>
    <row r="11" spans="1:19" x14ac:dyDescent="0.25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7"/>
      <c r="N11" s="7"/>
      <c r="O11" s="114" t="s">
        <v>100</v>
      </c>
    </row>
    <row r="12" spans="1:19" x14ac:dyDescent="0.25">
      <c r="A12" s="131" t="s">
        <v>103</v>
      </c>
      <c r="B12" s="131"/>
      <c r="C12" s="131"/>
      <c r="D12" s="131"/>
      <c r="E12" s="131"/>
      <c r="F12" s="131"/>
      <c r="G12" s="131"/>
      <c r="H12" s="131"/>
      <c r="I12" s="131"/>
      <c r="J12" s="131"/>
      <c r="K12" s="131"/>
      <c r="L12" s="131"/>
      <c r="M12" s="131"/>
      <c r="N12" s="131"/>
      <c r="O12" s="131"/>
      <c r="P12" s="131"/>
      <c r="Q12" s="131"/>
      <c r="R12" s="131"/>
    </row>
    <row r="13" spans="1:19" x14ac:dyDescent="0.25">
      <c r="A13" s="131" t="s">
        <v>102</v>
      </c>
      <c r="B13" s="131"/>
      <c r="C13" s="131"/>
      <c r="D13" s="131"/>
      <c r="E13" s="131"/>
      <c r="F13" s="131"/>
      <c r="G13" s="131"/>
      <c r="H13" s="131"/>
      <c r="I13" s="131"/>
      <c r="J13" s="131"/>
      <c r="K13" s="131"/>
      <c r="L13" s="131"/>
      <c r="M13" s="131"/>
      <c r="N13" s="131"/>
      <c r="O13" s="131"/>
      <c r="P13" s="131"/>
      <c r="Q13" s="131"/>
      <c r="R13" s="131"/>
    </row>
    <row r="15" spans="1:19" x14ac:dyDescent="0.25">
      <c r="A15" s="36" t="s">
        <v>19</v>
      </c>
      <c r="C15" s="36"/>
      <c r="D15" s="36"/>
      <c r="E15" s="36"/>
      <c r="F15" s="36"/>
      <c r="G15" s="36"/>
      <c r="H15" s="36"/>
      <c r="I15" s="36"/>
      <c r="J15" s="36" t="s">
        <v>19</v>
      </c>
      <c r="L15" s="37"/>
      <c r="M15" s="36"/>
      <c r="N15" s="35"/>
      <c r="O15" s="36"/>
      <c r="P15" s="35"/>
      <c r="Q15" s="35"/>
      <c r="R15" s="35"/>
      <c r="S15" s="35"/>
    </row>
    <row r="16" spans="1:19" x14ac:dyDescent="0.25">
      <c r="A16" s="36" t="s">
        <v>20</v>
      </c>
      <c r="C16" s="36"/>
      <c r="D16" s="36"/>
      <c r="E16" s="36"/>
      <c r="F16" s="36"/>
      <c r="G16" s="36"/>
      <c r="H16" s="36"/>
      <c r="I16" s="36"/>
      <c r="J16" s="94" t="s">
        <v>97</v>
      </c>
      <c r="L16" s="94"/>
      <c r="M16" s="95"/>
      <c r="N16" s="95"/>
      <c r="O16" s="95"/>
      <c r="P16" s="95"/>
      <c r="Q16" s="95"/>
      <c r="R16" s="95"/>
      <c r="S16" s="95"/>
    </row>
    <row r="17" spans="1:19" x14ac:dyDescent="0.25">
      <c r="A17" s="38" t="s">
        <v>21</v>
      </c>
      <c r="C17" s="38"/>
      <c r="D17" s="38"/>
      <c r="E17" s="38"/>
      <c r="F17" s="38"/>
      <c r="G17" s="38"/>
      <c r="H17" s="38"/>
      <c r="I17" s="38"/>
      <c r="J17" s="38" t="s">
        <v>94</v>
      </c>
      <c r="L17" s="38"/>
      <c r="M17" s="95" t="s">
        <v>95</v>
      </c>
      <c r="N17" s="95"/>
      <c r="O17" s="95" t="s">
        <v>98</v>
      </c>
      <c r="P17" s="95"/>
      <c r="Q17" s="95"/>
      <c r="R17" s="95"/>
      <c r="S17" s="95"/>
    </row>
    <row r="18" spans="1:19" x14ac:dyDescent="0.25">
      <c r="A18" s="36"/>
      <c r="B18" s="36"/>
      <c r="C18" s="36"/>
      <c r="D18" s="36"/>
      <c r="E18" s="36"/>
      <c r="F18" s="36"/>
      <c r="G18" s="36"/>
      <c r="H18" s="36"/>
      <c r="I18" s="36"/>
      <c r="J18" s="37"/>
      <c r="K18" s="93"/>
      <c r="L18" s="35"/>
      <c r="M18" s="35"/>
      <c r="N18" s="35"/>
      <c r="O18" s="35"/>
      <c r="P18" s="35"/>
      <c r="Q18" s="35"/>
      <c r="R18" s="35"/>
      <c r="S18" s="35"/>
    </row>
    <row r="19" spans="1:19" x14ac:dyDescent="0.25">
      <c r="A19" s="38"/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5"/>
      <c r="M19" s="35"/>
      <c r="N19" s="35"/>
      <c r="O19" s="35"/>
      <c r="P19" s="35"/>
      <c r="Q19" s="35"/>
      <c r="R19" s="35"/>
      <c r="S19" s="35"/>
    </row>
    <row r="23" spans="1:19" x14ac:dyDescent="0.25">
      <c r="K23" s="92"/>
    </row>
  </sheetData>
  <mergeCells count="10">
    <mergeCell ref="A12:R12"/>
    <mergeCell ref="A13:R13"/>
    <mergeCell ref="K1:N1"/>
    <mergeCell ref="K2:N2"/>
    <mergeCell ref="A4:N4"/>
    <mergeCell ref="A5:A7"/>
    <mergeCell ref="B5:B6"/>
    <mergeCell ref="C5:C6"/>
    <mergeCell ref="E5:I5"/>
    <mergeCell ref="J5:N5"/>
  </mergeCells>
  <pageMargins left="0.41" right="0.16" top="0.75" bottom="0.75" header="0.3" footer="0.3"/>
  <pageSetup paperSize="9" scale="8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Приложение 1 (2)</vt:lpstr>
      <vt:lpstr>Приложение 1</vt:lpstr>
      <vt:lpstr>Приложение 2</vt:lpstr>
      <vt:lpstr>Приложение 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Перовская</dc:creator>
  <cp:lastModifiedBy>Екатерина И. Ким</cp:lastModifiedBy>
  <cp:lastPrinted>2016-05-14T10:13:41Z</cp:lastPrinted>
  <dcterms:created xsi:type="dcterms:W3CDTF">2015-08-11T13:19:38Z</dcterms:created>
  <dcterms:modified xsi:type="dcterms:W3CDTF">2016-06-23T14:22:56Z</dcterms:modified>
</cp:coreProperties>
</file>